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IN.IZVJ\FIN.IZVJEŠTAJ 2024 - ZAVRŠNI\"/>
    </mc:Choice>
  </mc:AlternateContent>
  <xr:revisionPtr revIDLastSave="0" documentId="13_ncr:1_{FED1C904-C8E6-4AEF-AA8C-02EF09A4DE3A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OPĆI DIO" sheetId="1" r:id="rId1"/>
    <sheet name="Opći dio-ekonom. klasifikacija" sheetId="2" r:id="rId2"/>
    <sheet name="Posebni dio Račun prih. i rash." sheetId="5" r:id="rId3"/>
    <sheet name="Prihodi i rashodi-izvori" sheetId="7" r:id="rId4"/>
    <sheet name="Rashodi- funkcijska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17" i="1" l="1"/>
  <c r="B13" i="1"/>
  <c r="E109" i="2"/>
  <c r="E100" i="2" s="1"/>
  <c r="E96" i="2" s="1"/>
  <c r="E107" i="2"/>
  <c r="E101" i="2"/>
  <c r="E98" i="2"/>
  <c r="E97" i="2"/>
  <c r="E93" i="2"/>
  <c r="E90" i="2"/>
  <c r="E87" i="2"/>
  <c r="E86" i="2" s="1"/>
  <c r="E84" i="2"/>
  <c r="E76" i="2"/>
  <c r="E66" i="2"/>
  <c r="E59" i="2"/>
  <c r="E54" i="2"/>
  <c r="E53" i="2" s="1"/>
  <c r="E50" i="2"/>
  <c r="E48" i="2"/>
  <c r="E45" i="2" s="1"/>
  <c r="E44" i="2" s="1"/>
  <c r="E112" i="2" s="1"/>
  <c r="E46" i="2"/>
  <c r="G25" i="2"/>
  <c r="F25" i="2"/>
  <c r="F28" i="2"/>
  <c r="E34" i="2"/>
  <c r="E33" i="2"/>
  <c r="E30" i="2"/>
  <c r="E28" i="2"/>
  <c r="E27" i="2"/>
  <c r="E25" i="2"/>
  <c r="E24" i="2"/>
  <c r="E18" i="2"/>
  <c r="E7" i="2" s="1"/>
  <c r="E6" i="2" s="1"/>
  <c r="E11" i="2"/>
  <c r="E10" i="2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I111" i="5"/>
  <c r="H111" i="5"/>
  <c r="G111" i="5"/>
  <c r="J111" i="5" s="1"/>
  <c r="F111" i="5"/>
  <c r="J109" i="5"/>
  <c r="I109" i="5"/>
  <c r="J108" i="5"/>
  <c r="I108" i="5"/>
  <c r="J107" i="5"/>
  <c r="I107" i="5"/>
  <c r="J105" i="5"/>
  <c r="H105" i="5"/>
  <c r="G105" i="5"/>
  <c r="F105" i="5"/>
  <c r="I105" i="5" s="1"/>
  <c r="J103" i="5"/>
  <c r="I103" i="5"/>
  <c r="I101" i="5"/>
  <c r="H101" i="5"/>
  <c r="G101" i="5"/>
  <c r="J101" i="5" s="1"/>
  <c r="F101" i="5"/>
  <c r="J99" i="5"/>
  <c r="I99" i="5"/>
  <c r="H97" i="5"/>
  <c r="J97" i="5" s="1"/>
  <c r="G97" i="5"/>
  <c r="F97" i="5"/>
  <c r="I97" i="5" s="1"/>
  <c r="J95" i="5"/>
  <c r="I95" i="5"/>
  <c r="J94" i="5"/>
  <c r="I94" i="5"/>
  <c r="I92" i="5"/>
  <c r="H92" i="5"/>
  <c r="G92" i="5"/>
  <c r="J92" i="5" s="1"/>
  <c r="F92" i="5"/>
  <c r="J90" i="5"/>
  <c r="I90" i="5"/>
  <c r="J89" i="5"/>
  <c r="I89" i="5"/>
  <c r="J87" i="5"/>
  <c r="H87" i="5"/>
  <c r="G87" i="5"/>
  <c r="F87" i="5"/>
  <c r="I87" i="5" s="1"/>
  <c r="J85" i="5"/>
  <c r="I85" i="5"/>
  <c r="I83" i="5"/>
  <c r="H83" i="5"/>
  <c r="G83" i="5"/>
  <c r="J83" i="5" s="1"/>
  <c r="F83" i="5"/>
  <c r="J81" i="5"/>
  <c r="I81" i="5"/>
  <c r="J79" i="5"/>
  <c r="H79" i="5"/>
  <c r="G79" i="5"/>
  <c r="F79" i="5"/>
  <c r="I79" i="5" s="1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I56" i="5"/>
  <c r="H56" i="5"/>
  <c r="G56" i="5"/>
  <c r="J56" i="5" s="1"/>
  <c r="F56" i="5"/>
  <c r="J54" i="5"/>
  <c r="I54" i="5"/>
  <c r="J53" i="5"/>
  <c r="I53" i="5"/>
  <c r="J51" i="5"/>
  <c r="H51" i="5"/>
  <c r="G51" i="5"/>
  <c r="F51" i="5"/>
  <c r="I51" i="5" s="1"/>
  <c r="J49" i="5"/>
  <c r="I49" i="5"/>
  <c r="J48" i="5"/>
  <c r="I48" i="5"/>
  <c r="J47" i="5"/>
  <c r="I47" i="5"/>
  <c r="J46" i="5"/>
  <c r="I46" i="5"/>
  <c r="J45" i="5"/>
  <c r="I45" i="5"/>
  <c r="I43" i="5"/>
  <c r="H43" i="5"/>
  <c r="G43" i="5"/>
  <c r="J43" i="5" s="1"/>
  <c r="F43" i="5"/>
  <c r="J41" i="5"/>
  <c r="I41" i="5"/>
  <c r="J40" i="5"/>
  <c r="I40" i="5"/>
  <c r="J39" i="5"/>
  <c r="I39" i="5"/>
  <c r="J38" i="5"/>
  <c r="I38" i="5"/>
  <c r="J37" i="5"/>
  <c r="I37" i="5"/>
  <c r="J36" i="5"/>
  <c r="I36" i="5"/>
  <c r="H34" i="5"/>
  <c r="J34" i="5" s="1"/>
  <c r="G34" i="5"/>
  <c r="F34" i="5"/>
  <c r="I34" i="5" s="1"/>
  <c r="J32" i="5"/>
  <c r="I32" i="5"/>
  <c r="I30" i="5"/>
  <c r="H30" i="5"/>
  <c r="G30" i="5"/>
  <c r="J30" i="5" s="1"/>
  <c r="F30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4" i="5"/>
  <c r="H4" i="5"/>
  <c r="G4" i="5"/>
  <c r="F4" i="5"/>
  <c r="I4" i="5" s="1"/>
  <c r="F11" i="2" l="1"/>
  <c r="D17" i="1" l="1"/>
  <c r="C17" i="1"/>
  <c r="D13" i="1"/>
  <c r="C13" i="1"/>
  <c r="F12" i="7"/>
  <c r="E12" i="7"/>
  <c r="C16" i="7"/>
  <c r="F15" i="7"/>
  <c r="E15" i="7"/>
  <c r="F7" i="7"/>
  <c r="E7" i="7"/>
  <c r="F23" i="7"/>
  <c r="E23" i="7"/>
  <c r="E28" i="7"/>
  <c r="F28" i="7"/>
  <c r="E24" i="7"/>
  <c r="C25" i="1" l="1"/>
  <c r="D32" i="7"/>
  <c r="C32" i="7"/>
  <c r="F32" i="7" s="1"/>
  <c r="B32" i="7"/>
  <c r="F31" i="7"/>
  <c r="E31" i="7"/>
  <c r="F30" i="7"/>
  <c r="E30" i="7"/>
  <c r="F29" i="7"/>
  <c r="E29" i="7"/>
  <c r="F27" i="7"/>
  <c r="E27" i="7"/>
  <c r="F26" i="7"/>
  <c r="E26" i="7"/>
  <c r="F25" i="7"/>
  <c r="E25" i="7"/>
  <c r="F24" i="7"/>
  <c r="F22" i="7"/>
  <c r="E22" i="7"/>
  <c r="D16" i="7"/>
  <c r="F16" i="7"/>
  <c r="B16" i="7"/>
  <c r="E16" i="7" s="1"/>
  <c r="F14" i="7"/>
  <c r="E14" i="7"/>
  <c r="F13" i="7"/>
  <c r="E13" i="7"/>
  <c r="F11" i="7"/>
  <c r="E11" i="7"/>
  <c r="F10" i="7"/>
  <c r="E10" i="7"/>
  <c r="F9" i="7"/>
  <c r="E9" i="7"/>
  <c r="F8" i="7"/>
  <c r="E8" i="7"/>
  <c r="F6" i="7"/>
  <c r="E6" i="7"/>
  <c r="G109" i="2"/>
  <c r="F109" i="2"/>
  <c r="H111" i="2"/>
  <c r="I111" i="2"/>
  <c r="I55" i="2"/>
  <c r="I110" i="2"/>
  <c r="H110" i="2"/>
  <c r="I108" i="2"/>
  <c r="H108" i="2"/>
  <c r="G107" i="2"/>
  <c r="F107" i="2"/>
  <c r="I106" i="2"/>
  <c r="H106" i="2"/>
  <c r="I105" i="2"/>
  <c r="H105" i="2"/>
  <c r="I104" i="2"/>
  <c r="H104" i="2"/>
  <c r="I103" i="2"/>
  <c r="H103" i="2"/>
  <c r="I102" i="2"/>
  <c r="H102" i="2"/>
  <c r="G101" i="2"/>
  <c r="H101" i="2" s="1"/>
  <c r="F101" i="2"/>
  <c r="I99" i="2"/>
  <c r="H99" i="2"/>
  <c r="G98" i="2"/>
  <c r="G97" i="2" s="1"/>
  <c r="F98" i="2"/>
  <c r="I98" i="2" s="1"/>
  <c r="H98" i="2"/>
  <c r="I95" i="2"/>
  <c r="H95" i="2"/>
  <c r="I94" i="2"/>
  <c r="H94" i="2"/>
  <c r="G93" i="2"/>
  <c r="H93" i="2" s="1"/>
  <c r="F93" i="2"/>
  <c r="I92" i="2"/>
  <c r="H92" i="2"/>
  <c r="I91" i="2"/>
  <c r="H91" i="2"/>
  <c r="G90" i="2"/>
  <c r="F90" i="2"/>
  <c r="I89" i="2"/>
  <c r="H89" i="2"/>
  <c r="I88" i="2"/>
  <c r="H88" i="2"/>
  <c r="G87" i="2"/>
  <c r="G86" i="2" s="1"/>
  <c r="F87" i="2"/>
  <c r="I87" i="2" s="1"/>
  <c r="I86" i="2"/>
  <c r="I85" i="2"/>
  <c r="H85" i="2"/>
  <c r="G84" i="2"/>
  <c r="F84" i="2"/>
  <c r="I84" i="2" s="1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G76" i="2"/>
  <c r="F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G66" i="2"/>
  <c r="F66" i="2"/>
  <c r="I65" i="2"/>
  <c r="H65" i="2"/>
  <c r="I64" i="2"/>
  <c r="H64" i="2"/>
  <c r="I63" i="2"/>
  <c r="H63" i="2"/>
  <c r="I62" i="2"/>
  <c r="H62" i="2"/>
  <c r="I61" i="2"/>
  <c r="H61" i="2"/>
  <c r="I60" i="2"/>
  <c r="H60" i="2"/>
  <c r="G59" i="2"/>
  <c r="F59" i="2"/>
  <c r="I58" i="2"/>
  <c r="H58" i="2"/>
  <c r="I57" i="2"/>
  <c r="H57" i="2"/>
  <c r="I56" i="2"/>
  <c r="H56" i="2"/>
  <c r="H55" i="2"/>
  <c r="G54" i="2"/>
  <c r="F54" i="2"/>
  <c r="I52" i="2"/>
  <c r="H52" i="2"/>
  <c r="I51" i="2"/>
  <c r="H51" i="2"/>
  <c r="G50" i="2"/>
  <c r="F50" i="2"/>
  <c r="I49" i="2"/>
  <c r="H49" i="2"/>
  <c r="G48" i="2"/>
  <c r="F48" i="2"/>
  <c r="I47" i="2"/>
  <c r="H47" i="2"/>
  <c r="G46" i="2"/>
  <c r="F46" i="2"/>
  <c r="E32" i="7" l="1"/>
  <c r="F53" i="2"/>
  <c r="I50" i="2"/>
  <c r="I93" i="2"/>
  <c r="F45" i="2"/>
  <c r="I109" i="2"/>
  <c r="H90" i="2"/>
  <c r="I101" i="2"/>
  <c r="H66" i="2"/>
  <c r="H59" i="2"/>
  <c r="G100" i="2"/>
  <c r="G96" i="2" s="1"/>
  <c r="H54" i="2"/>
  <c r="H48" i="2"/>
  <c r="H107" i="2"/>
  <c r="I48" i="2"/>
  <c r="H76" i="2"/>
  <c r="G53" i="2"/>
  <c r="I76" i="2"/>
  <c r="H87" i="2"/>
  <c r="I66" i="2"/>
  <c r="I90" i="2"/>
  <c r="I59" i="2"/>
  <c r="I54" i="2"/>
  <c r="H109" i="2"/>
  <c r="I46" i="2"/>
  <c r="H46" i="2"/>
  <c r="G45" i="2"/>
  <c r="I107" i="2"/>
  <c r="F97" i="2"/>
  <c r="I97" i="2" s="1"/>
  <c r="F100" i="2"/>
  <c r="F96" i="2" s="1"/>
  <c r="H50" i="2"/>
  <c r="H86" i="2"/>
  <c r="F34" i="2"/>
  <c r="F27" i="2"/>
  <c r="G11" i="2"/>
  <c r="G28" i="2"/>
  <c r="F18" i="2"/>
  <c r="G18" i="2"/>
  <c r="D13" i="6"/>
  <c r="D12" i="6" s="1"/>
  <c r="C13" i="6"/>
  <c r="B13" i="6"/>
  <c r="F44" i="2" l="1"/>
  <c r="F112" i="2" s="1"/>
  <c r="I96" i="2"/>
  <c r="I100" i="2"/>
  <c r="H100" i="2"/>
  <c r="H53" i="2"/>
  <c r="I53" i="2"/>
  <c r="G44" i="2"/>
  <c r="G112" i="2" s="1"/>
  <c r="H45" i="2"/>
  <c r="I45" i="2"/>
  <c r="H97" i="2"/>
  <c r="I112" i="2" l="1"/>
  <c r="H96" i="2"/>
  <c r="H112" i="2"/>
  <c r="I44" i="2"/>
  <c r="H44" i="2"/>
  <c r="F15" i="6"/>
  <c r="E15" i="6"/>
  <c r="F14" i="6"/>
  <c r="E14" i="6"/>
  <c r="F13" i="6"/>
  <c r="E13" i="6"/>
  <c r="C12" i="6"/>
  <c r="F12" i="6" s="1"/>
  <c r="B12" i="6"/>
  <c r="E12" i="6" s="1"/>
  <c r="G10" i="2" l="1"/>
  <c r="G34" i="2"/>
  <c r="G33" i="2" s="1"/>
  <c r="G30" i="2"/>
  <c r="G27" i="2" s="1"/>
  <c r="G24" i="2"/>
  <c r="G7" i="2" l="1"/>
  <c r="G6" i="2" s="1"/>
  <c r="H13" i="2" l="1"/>
  <c r="I13" i="2"/>
  <c r="I8" i="2" l="1"/>
  <c r="I9" i="2"/>
  <c r="I15" i="2"/>
  <c r="I16" i="2"/>
  <c r="I17" i="2"/>
  <c r="I18" i="2"/>
  <c r="I19" i="2"/>
  <c r="I20" i="2"/>
  <c r="I21" i="2"/>
  <c r="I22" i="2"/>
  <c r="I23" i="2"/>
  <c r="I26" i="2"/>
  <c r="I27" i="2"/>
  <c r="I28" i="2"/>
  <c r="I29" i="2"/>
  <c r="I30" i="2"/>
  <c r="I31" i="2"/>
  <c r="I32" i="2"/>
  <c r="I33" i="2"/>
  <c r="I34" i="2"/>
  <c r="I35" i="2"/>
  <c r="I36" i="2"/>
  <c r="I37" i="2"/>
  <c r="H8" i="2"/>
  <c r="H9" i="2"/>
  <c r="H11" i="2"/>
  <c r="H15" i="2"/>
  <c r="H16" i="2"/>
  <c r="H17" i="2"/>
  <c r="H19" i="2"/>
  <c r="H20" i="2"/>
  <c r="H21" i="2"/>
  <c r="H22" i="2"/>
  <c r="H23" i="2"/>
  <c r="H24" i="2"/>
  <c r="H25" i="2"/>
  <c r="H26" i="2"/>
  <c r="H28" i="2"/>
  <c r="H29" i="2"/>
  <c r="H31" i="2"/>
  <c r="H32" i="2"/>
  <c r="H33" i="2"/>
  <c r="H34" i="2"/>
  <c r="H35" i="2"/>
  <c r="H36" i="2"/>
  <c r="H10" i="2" l="1"/>
  <c r="H30" i="2"/>
  <c r="I25" i="2" l="1"/>
  <c r="H7" i="2"/>
  <c r="H18" i="2"/>
  <c r="I24" i="2" l="1"/>
  <c r="H27" i="2"/>
  <c r="H6" i="2"/>
  <c r="E15" i="1" l="1"/>
  <c r="E11" i="1"/>
  <c r="F15" i="1" l="1"/>
  <c r="F11" i="1"/>
  <c r="E17" i="1" l="1"/>
  <c r="F17" i="1"/>
  <c r="E13" i="1"/>
  <c r="F13" i="1"/>
  <c r="F10" i="2" l="1"/>
  <c r="I10" i="2" s="1"/>
  <c r="I11" i="2"/>
  <c r="I7" i="2" l="1"/>
  <c r="F6" i="2" l="1"/>
  <c r="I6" i="2" s="1"/>
</calcChain>
</file>

<file path=xl/sharedStrings.xml><?xml version="1.0" encoding="utf-8"?>
<sst xmlns="http://schemas.openxmlformats.org/spreadsheetml/2006/main" count="735" uniqueCount="293">
  <si>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</si>
  <si>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</si>
  <si>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</si>
  <si>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</si>
  <si>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</si>
  <si>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</si>
  <si>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</si>
  <si>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</si>
  <si>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</si>
  <si>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</si>
  <si>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</si>
  <si>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</si>
  <si>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</si>
  <si>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</si>
  <si>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</si>
  <si>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</si>
  <si>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</si>
  <si>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</si>
  <si>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</si>
  <si>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</si>
  <si>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</si>
  <si>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</si>
  <si>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</si>
  <si>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</si>
  <si>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</si>
  <si>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</si>
  <si>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</si>
  <si>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</si>
  <si>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</si>
  <si>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</si>
  <si>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</si>
  <si>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</si>
  <si>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Uredski materijal i ostali materijalni rashodi</t>
  </si>
  <si>
    <t>Materijal i sirovine</t>
  </si>
  <si>
    <t>Energija</t>
  </si>
  <si>
    <t>Sitni inventar i auto gume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</si>
  <si>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</si>
  <si>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</si>
  <si>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</si>
  <si>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</si>
  <si>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</si>
  <si>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</si>
  <si>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</si>
  <si>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</si>
  <si>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Administracija i upravljanje</t>
  </si>
  <si>
    <t>Plaće za redovan rad</t>
  </si>
  <si>
    <t>Ostali rashodi za zaposlene</t>
  </si>
  <si>
    <t>Podizanje kvalitete i standarda u školstvu</t>
  </si>
  <si>
    <t>Ostali nespomenuti rashodi poslovanja</t>
  </si>
  <si>
    <t>Knjige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</si>
  <si>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</si>
  <si>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</si>
  <si>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</si>
  <si>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</si>
  <si>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</si>
  <si>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</si>
  <si>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</si>
  <si>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</si>
  <si>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</si>
  <si>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</si>
  <si>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</si>
  <si>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Prihodi iz nadležnog proračuna za financiranje
rashoda za nabavu nefinancijske imovine</t>
  </si>
  <si>
    <t>Troškovi sudskih postupaka</t>
  </si>
  <si>
    <t>Indeks            (5/2)*100</t>
  </si>
  <si>
    <t>Indeks (5/4)*100</t>
  </si>
  <si>
    <t>Indeks                 (5/3)*100</t>
  </si>
  <si>
    <t>Usluge promidžbe i informiranja</t>
  </si>
  <si>
    <t>Natjecanje i smotre u OŠ</t>
  </si>
  <si>
    <t>Doprinosi na plaće</t>
  </si>
  <si>
    <t>Prijenosi između proračunskih korisnika istog proračuna</t>
  </si>
  <si>
    <t>Tekući prijenosi između korisnika istog proračuna</t>
  </si>
  <si>
    <t>Tek.prijenosi između pror.kor.istog proračuna tem.prijenosa EU sredstava</t>
  </si>
  <si>
    <t>Tekuće pomoći iz državnog proračuna pror.korisnicima koji im nije nadležan</t>
  </si>
  <si>
    <t>Pomoći temeljem prijenosa EU sredstava</t>
  </si>
  <si>
    <t>Tekuće pomoći temeljem prijenosa EU sredstava</t>
  </si>
  <si>
    <t>Pomoći od izvanproračunskih korisnika</t>
  </si>
  <si>
    <t>Tekuće pomoći od izvanproračunskih korisnika</t>
  </si>
  <si>
    <t>Ostali prihodi</t>
  </si>
  <si>
    <t>Inkluzija-korak bliže društvu bez prepreka</t>
  </si>
  <si>
    <t>Aktivnost: A2203-33</t>
  </si>
  <si>
    <t>Zalihe menst. Hig. Potrebština</t>
  </si>
  <si>
    <t>OSNOVNA ŠKOLA PAKOŠTANE</t>
  </si>
  <si>
    <t>BANA JOSIPA JELAČIĆA 1</t>
  </si>
  <si>
    <t>23211 PAKOŠTANE</t>
  </si>
  <si>
    <t>Aktivnost: A2203-31</t>
  </si>
  <si>
    <t>Projekt e-škole</t>
  </si>
  <si>
    <t>Prehrana za učenike</t>
  </si>
  <si>
    <t>Tekuće Pomoći iz prorač.MZOŠ</t>
  </si>
  <si>
    <t>Tek.pomoći JLRS</t>
  </si>
  <si>
    <t>I. OPĆI DIO</t>
  </si>
  <si>
    <t xml:space="preserve">A. RAČUN PRIHODA I RASHODA </t>
  </si>
  <si>
    <t>RASHODI PREMA FUNKCIJSKOJ KLASIFIKACIJI</t>
  </si>
  <si>
    <t>BROJČANA OZNAKA I NAZIV</t>
  </si>
  <si>
    <t>Indeks</t>
  </si>
  <si>
    <t>5=4/2*100</t>
  </si>
  <si>
    <t>6=4/3*100</t>
  </si>
  <si>
    <t xml:space="preserve">UKUPNO RASHODI </t>
  </si>
  <si>
    <t>09 Obrazovanje</t>
  </si>
  <si>
    <t>0912 Osnovno obrazovanje</t>
  </si>
  <si>
    <t>0960 Dodatne usluge u obrazovanju</t>
  </si>
  <si>
    <t>Javne potrebe u prosvjeti-korisnici</t>
  </si>
  <si>
    <t>Dodatna ulaganja na građ.objektima</t>
  </si>
  <si>
    <t>Uredska oprema i namještaj</t>
  </si>
  <si>
    <t>VLASTITI IZVORI</t>
  </si>
  <si>
    <t>VIŠAK/MANJAK PRIHODA</t>
  </si>
  <si>
    <t>SVEUKUPNO RASHODI</t>
  </si>
  <si>
    <t>Ostala nematerijalna proizvedena imovina</t>
  </si>
  <si>
    <t>Nematerijalna proizvedena imovina</t>
  </si>
  <si>
    <t>Knjige, umjetnička djela i ostale izložbene vrijednosti</t>
  </si>
  <si>
    <t>Uređaji, strojevi i oprema za ostale namjene</t>
  </si>
  <si>
    <t>Rashodi za nabavu nem.imovine</t>
  </si>
  <si>
    <t xml:space="preserve">Nematerijalna imovina </t>
  </si>
  <si>
    <t>Licence</t>
  </si>
  <si>
    <t>Rashodi za nabavu proizvedene dugotrajne imovine</t>
  </si>
  <si>
    <t>Postrojenja i oprema</t>
  </si>
  <si>
    <t>Komunikacijska oprema</t>
  </si>
  <si>
    <t>Oprema za održavanje i zaštitu</t>
  </si>
  <si>
    <t>Instrumenti,uređaji i strojevi</t>
  </si>
  <si>
    <t>Rashodi za zaposlene</t>
  </si>
  <si>
    <t>Plaće (Bruto)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</si>
  <si>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</si>
  <si>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</si>
  <si>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</si>
  <si>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</si>
  <si>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Naknade za prijevoz, za rad na terenu i odvojeni život</t>
  </si>
  <si>
    <t>Ostale naknade troškova zaposlenima</t>
  </si>
  <si>
    <t>Rashodi za materijal i energiju</t>
  </si>
  <si>
    <t>Materijal i dijelovi za tekuće i investicijsko održavanje</t>
  </si>
  <si>
    <t>Službena, radna i zaštitna odjeća i obuća</t>
  </si>
  <si>
    <t>Rashodi za usluge</t>
  </si>
  <si>
    <t>Usluge tekućeg i investicijskog održavanja</t>
  </si>
  <si>
    <t>Intelektualne i osobne usluge</t>
  </si>
  <si>
    <t>Naknade za rad predstavničkih i izvršnih tijela, povjerenstava i slično</t>
  </si>
  <si>
    <t>Članarine i norme</t>
  </si>
  <si>
    <t>Pristojbe i naknade</t>
  </si>
  <si>
    <t>Naknade troš.osob.izvan RO</t>
  </si>
  <si>
    <t>Naknade ostalih troškova</t>
  </si>
  <si>
    <t>Financijski rashodi</t>
  </si>
  <si>
    <t>Ostali financijski rashodi</t>
  </si>
  <si>
    <t>Bankarske usl. i usl. platnog prometa</t>
  </si>
  <si>
    <t>Zatezne kamate</t>
  </si>
  <si>
    <t xml:space="preserve">Ostale naknade građanima i kućanstvima iz proračuna </t>
  </si>
  <si>
    <t>Naknade građanima i kućanstvima u novcu</t>
  </si>
  <si>
    <t>Naknade građanima i kućanstvima u naravi</t>
  </si>
  <si>
    <t>TEKUĆE DONACIJE</t>
  </si>
  <si>
    <t>Tekuće donacije u novcu</t>
  </si>
  <si>
    <t>Tekuće donacije u naravi</t>
  </si>
  <si>
    <t>PRIHODI PO IZVORIMA FINANCIIRANJA 2023.GODINA</t>
  </si>
  <si>
    <t>Oznaka</t>
  </si>
  <si>
    <t>Indeks 3/1            (4)</t>
  </si>
  <si>
    <t>Indeks 3/2 (5)</t>
  </si>
  <si>
    <t>Izvor: 110 Opći prihodi i primitci</t>
  </si>
  <si>
    <t>Izvor: 31 Vlastiti prihodi-korisnici</t>
  </si>
  <si>
    <t>Izvor: 41 Prihodi za posebne namjene - proračunski korisnici</t>
  </si>
  <si>
    <t>Izvor: 42 Višak/manjak prihoda korisnici</t>
  </si>
  <si>
    <t>Izvor: 45 F.P. I dod.udio u por.na dohodak</t>
  </si>
  <si>
    <t>Izvor: 51 Pomoći iz državnog proračuna</t>
  </si>
  <si>
    <t>Izvor: 53 Proračun JLS</t>
  </si>
  <si>
    <t>SVEUKUPNO PRIHODI:</t>
  </si>
  <si>
    <t>Izvor: 53-Proračun JLS</t>
  </si>
  <si>
    <t>SVEUKUPNO RASHODI:</t>
  </si>
  <si>
    <t>Pakoštane, 26.03.2024.g.</t>
  </si>
  <si>
    <t>Izvor: 49 DEC-nedostajuća sredstva</t>
  </si>
  <si>
    <t>Izvor 31  Vlastiti prihodi-korisnici</t>
  </si>
  <si>
    <t>Izvor: 11 Opći prihodi i primitci</t>
  </si>
  <si>
    <t>Izvor: 54 Pomoći iz inozemstva</t>
  </si>
  <si>
    <t>Izvor: 19 Predfinanciranje iz ŽP</t>
  </si>
  <si>
    <t>IZVRŠENJE FINANCIJSKOG PLANA 
ZA PERIOD OD 01.01.2024. DO 31.12.2024. GODINE
PREMA PROGRAMSKOJ KLASIFIKACIJI TE IZVORIMA</t>
  </si>
  <si>
    <t>Izvor financiranja</t>
  </si>
  <si>
    <t>Izvršenje 
2023.</t>
  </si>
  <si>
    <t>Tekući plan
2024.</t>
  </si>
  <si>
    <t>Izvršenje 2024.</t>
  </si>
  <si>
    <t>Indeks
(6/4) * 100</t>
  </si>
  <si>
    <t>Indeks
(6/5) * 100</t>
  </si>
  <si>
    <t>1</t>
  </si>
  <si>
    <t>2</t>
  </si>
  <si>
    <t>3</t>
  </si>
  <si>
    <t>4</t>
  </si>
  <si>
    <t>5</t>
  </si>
  <si>
    <t>6</t>
  </si>
  <si>
    <t>7</t>
  </si>
  <si>
    <t>8</t>
  </si>
  <si>
    <t xml:space="preserve">Aktivnost: A2202-01 </t>
  </si>
  <si>
    <t/>
  </si>
  <si>
    <t>3211</t>
  </si>
  <si>
    <t>SLUŽBENA PUTOVANJA</t>
  </si>
  <si>
    <t>45</t>
  </si>
  <si>
    <t>3213</t>
  </si>
  <si>
    <t>STRUČNO USAVRŠAVANJE ZAPOSLENIKA</t>
  </si>
  <si>
    <t>3214</t>
  </si>
  <si>
    <t>OSTALE NAKNADE TROŠK.ZAPOSLENIMA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</si>
  <si>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</si>
  <si>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</si>
  <si>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</si>
  <si>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</si>
  <si>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</si>
  <si>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</si>
  <si>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</si>
  <si>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 xml:space="preserve">MATERIJAL I DIJELOVI ZA TEKUĆE I INVESTICIJSKO ODRŽAVANJE </t>
  </si>
  <si>
    <t>SITNI INVENTAR I AUTO GUME</t>
  </si>
  <si>
    <t>3227</t>
  </si>
  <si>
    <t>SLUŽB.RADNA I ZAŠT.ODJEĆA I OBUĆA</t>
  </si>
  <si>
    <t>3231</t>
  </si>
  <si>
    <t>USLUGE TELEFONA, POŠTE I PRIJEVOZA</t>
  </si>
  <si>
    <t>3232</t>
  </si>
  <si>
    <t>USLUGE TEKUĆEG I INVESTICIJSKOG ODRŽAVANJA</t>
  </si>
  <si>
    <t>11</t>
  </si>
  <si>
    <t>3233</t>
  </si>
  <si>
    <t xml:space="preserve">USLUGE PROMIDŽBE I INFORMIRANJA </t>
  </si>
  <si>
    <t>3234</t>
  </si>
  <si>
    <t>KOMUNALNE USLUGE</t>
  </si>
  <si>
    <t>3235</t>
  </si>
  <si>
    <t xml:space="preserve">ZAKUPNINE I NAJAMNINE </t>
  </si>
  <si>
    <t>3236</t>
  </si>
  <si>
    <t xml:space="preserve">ZDRAVSTVENE I VETERINARSKE USLUGE </t>
  </si>
  <si>
    <t>3237</t>
  </si>
  <si>
    <t xml:space="preserve">INTELEKTUALNE I OSOBNE USLUGE </t>
  </si>
  <si>
    <t>3238</t>
  </si>
  <si>
    <t>RAČUNALNE USLUGE</t>
  </si>
  <si>
    <t>3239</t>
  </si>
  <si>
    <t xml:space="preserve">OSTALE USLUGE </t>
  </si>
  <si>
    <t>3292</t>
  </si>
  <si>
    <t>PREMIJE OSIGURANJA</t>
  </si>
  <si>
    <t>3294</t>
  </si>
  <si>
    <t xml:space="preserve">ČLANARINE </t>
  </si>
  <si>
    <t>3299</t>
  </si>
  <si>
    <t xml:space="preserve">OSTALI NESPOMENUTI RASHODI POSLOVANJA </t>
  </si>
  <si>
    <t>Aktivnost: A2202-03</t>
  </si>
  <si>
    <t>Hitne intervencije u OŠ</t>
  </si>
  <si>
    <t>4221</t>
  </si>
  <si>
    <t>UREDSKA OPREMA I NAMJEŠTAJ</t>
  </si>
  <si>
    <t xml:space="preserve">Aktivnost: A2202-04 </t>
  </si>
  <si>
    <t>3111</t>
  </si>
  <si>
    <t>PLAĆE ZA REDOVAN RAD</t>
  </si>
  <si>
    <t>51</t>
  </si>
  <si>
    <t>3114</t>
  </si>
  <si>
    <t>PLAĆE ZA POSEBNE UVJETE RADA</t>
  </si>
  <si>
    <t>3121</t>
  </si>
  <si>
    <t xml:space="preserve">OSTALI RASHODI ZA ZAPOSLENE </t>
  </si>
  <si>
    <t>3132</t>
  </si>
  <si>
    <t xml:space="preserve">DOPRINOSI ZA ZDRAVSTVENO OSIGURANJE </t>
  </si>
  <si>
    <t>3212</t>
  </si>
  <si>
    <t>NAKNADE ZA PRIJEVOZ, ZA RAD NA TERENU I ODVOJENI ŽIVOT</t>
  </si>
  <si>
    <t>3295</t>
  </si>
  <si>
    <t>NOVČANA NAK.POSL.ZBOG NEZAPOŠLJ.OS.SA INVALIDIT.</t>
  </si>
  <si>
    <t xml:space="preserve">Aktivnost: A2203-01 </t>
  </si>
  <si>
    <t>Aktivnost: A2203-02</t>
  </si>
  <si>
    <t>Projektna dokumentacija- JP</t>
  </si>
  <si>
    <t>4264</t>
  </si>
  <si>
    <t>PROJEKTNA DOKUMENTACIJA ZA PROJEKTE OŠ</t>
  </si>
  <si>
    <t xml:space="preserve">Aktivnost: A2203-04 </t>
  </si>
  <si>
    <t>31</t>
  </si>
  <si>
    <t>42</t>
  </si>
  <si>
    <t>OSTALE NAKN.TROŠKOVA ZAPOSLENIMA</t>
  </si>
  <si>
    <t>3225</t>
  </si>
  <si>
    <t>3296</t>
  </si>
  <si>
    <t>41</t>
  </si>
  <si>
    <t>3722</t>
  </si>
  <si>
    <t>OSTALE NAKNADE IZ PRORAČUNA U NARAVI</t>
  </si>
  <si>
    <t>53</t>
  </si>
  <si>
    <t>4241</t>
  </si>
  <si>
    <t>KNJIGE</t>
  </si>
  <si>
    <t xml:space="preserve">Aktivnost: A2203-14 </t>
  </si>
  <si>
    <t xml:space="preserve">Aktivnost: A2203-27 </t>
  </si>
  <si>
    <t>UDŽBENICI</t>
  </si>
  <si>
    <t>Aktivnost: A2203-28</t>
  </si>
  <si>
    <t>Centar izvrsnosti OŠ</t>
  </si>
  <si>
    <t xml:space="preserve">Aktivnost: A2203-34 </t>
  </si>
  <si>
    <t>3812</t>
  </si>
  <si>
    <t>MAT.ZA HIG.POTREBE I NJEGU</t>
  </si>
  <si>
    <t>Aktivnost: A2203-36</t>
  </si>
  <si>
    <t>Baština Zadarske županije</t>
  </si>
  <si>
    <t>Aktivnost: T4306-03</t>
  </si>
  <si>
    <t>19</t>
  </si>
  <si>
    <t>54</t>
  </si>
  <si>
    <t>GODIŠNJI IZVJEŠTAJ O IZVRŠENJU FINANCIJSKOG PLANA ZA 2024.G.</t>
  </si>
  <si>
    <t xml:space="preserve">                           RASHODI PO IZVORIMA FINANCIRANJA 2024 GODINA</t>
  </si>
  <si>
    <t>Izvršenje             2023 (1)</t>
  </si>
  <si>
    <t>Izvorni plan 2024 (2)</t>
  </si>
  <si>
    <t>Izvršenje             2024 (3)</t>
  </si>
  <si>
    <t>Izvršenje             2023. (1)</t>
  </si>
  <si>
    <t>Izvorni plan 2024 (2.)</t>
  </si>
  <si>
    <t>Izvršenje             2024</t>
  </si>
  <si>
    <t>Izvorni plan 2024</t>
  </si>
  <si>
    <t>Izvršenje             2023.</t>
  </si>
  <si>
    <t>Izvršenje                            2023.</t>
  </si>
  <si>
    <t>Plan 2024.</t>
  </si>
  <si>
    <t>Izvršenje
     2024.</t>
  </si>
  <si>
    <t>Izvršenje              2023.</t>
  </si>
  <si>
    <t>Izvršenje 
 2024.</t>
  </si>
  <si>
    <t>GODIŠNJI IZVJEŠTAJ O IZVRŠENJU FINANCIJSKOG PLANA ŠKOLE ZA PERIOD 01.01.-31.12.2024.g.</t>
  </si>
  <si>
    <t>IZVRŠENJE FINANCIJSKOG PLANA OSNOVNE ŠKOLE PAKOŠTANE ZA
PERIOD 01.01.-31.12. 2024. GODINE
OPĆI DIO - PRIHODI I PRIMICI</t>
  </si>
  <si>
    <t>GODIŠNJI  IZVJEŠTAJ O IZVRŠENJU FINANCIJSKOG PLANA ZA 2024.g.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</si>
</sst>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MS Sans Serif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Calibri"/>
      <family val="2"/>
    </font>
    <font>
      <sz val="12"/>
      <name val="Calibri"/>
      <family val="2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1"/>
      <name val="Calibri"/>
    </font>
    <font>
      <b/>
      <sz val="1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theme="2" tint="-9.9978637043366805E-2"/>
        <bgColor indexed="1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0" fontId="7" fillId="4" borderId="6" applyNumberFormat="0" applyAlignment="0" applyProtection="0"/>
    <xf numFmtId="0" fontId="8" fillId="0" borderId="0"/>
    <xf numFmtId="0" fontId="8" fillId="0" borderId="0"/>
  </cellStyleXfs>
  <cellXfs count="18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4" fontId="1" fillId="0" borderId="2" xfId="0" applyNumberFormat="1" applyFont="1" applyBorder="1"/>
    <xf numFmtId="4" fontId="0" fillId="0" borderId="0" xfId="0" applyNumberFormat="1"/>
    <xf numFmtId="0" fontId="2" fillId="0" borderId="0" xfId="0" applyFont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4" fontId="0" fillId="0" borderId="2" xfId="0" applyNumberFormat="1" applyFont="1" applyBorder="1"/>
    <xf numFmtId="0" fontId="0" fillId="0" borderId="0" xfId="0" applyFont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  <xf numFmtId="4" fontId="0" fillId="0" borderId="4" xfId="0" applyNumberFormat="1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1" fillId="0" borderId="0" xfId="0" applyFont="1" applyFill="1" applyBorder="1" applyAlignment="1">
      <alignment horizontal="center"/>
    </xf>
    <xf numFmtId="4" fontId="4" fillId="0" borderId="1" xfId="0" applyNumberFormat="1" applyFont="1" applyBorder="1"/>
    <xf numFmtId="0" fontId="5" fillId="0" borderId="0" xfId="0" applyFont="1"/>
    <xf numFmtId="2" fontId="4" fillId="0" borderId="0" xfId="0" applyNumberFormat="1" applyFont="1" applyFill="1" applyBorder="1"/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7" fillId="4" borderId="6" xfId="1" applyAlignment="1">
      <alignment horizontal="center" vertical="center"/>
    </xf>
    <xf numFmtId="0" fontId="7" fillId="4" borderId="6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0" xfId="0" applyNumberFormat="1" applyBorder="1"/>
    <xf numFmtId="4" fontId="1" fillId="0" borderId="0" xfId="0" applyNumberFormat="1" applyFont="1" applyBorder="1"/>
    <xf numFmtId="0" fontId="0" fillId="0" borderId="1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1" fillId="0" borderId="2" xfId="0" applyNumberFormat="1" applyFont="1" applyFill="1" applyBorder="1"/>
    <xf numFmtId="4" fontId="0" fillId="0" borderId="2" xfId="0" applyNumberFormat="1" applyFont="1" applyFill="1" applyBorder="1"/>
    <xf numFmtId="4" fontId="0" fillId="0" borderId="1" xfId="0" applyNumberFormat="1" applyFon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4" fontId="5" fillId="0" borderId="2" xfId="0" applyNumberFormat="1" applyFont="1" applyFill="1" applyBorder="1"/>
    <xf numFmtId="0" fontId="10" fillId="0" borderId="0" xfId="0" applyFont="1"/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14" fillId="5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18" fillId="6" borderId="8" xfId="0" applyNumberFormat="1" applyFont="1" applyFill="1" applyBorder="1" applyAlignment="1">
      <alignment horizontal="center" vertical="center" wrapText="1"/>
    </xf>
    <xf numFmtId="0" fontId="19" fillId="5" borderId="8" xfId="2" applyFont="1" applyFill="1" applyBorder="1" applyAlignment="1">
      <alignment horizontal="center" vertical="center" wrapText="1"/>
    </xf>
    <xf numFmtId="3" fontId="19" fillId="7" borderId="8" xfId="0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 wrapText="1"/>
    </xf>
    <xf numFmtId="4" fontId="16" fillId="6" borderId="8" xfId="0" applyNumberFormat="1" applyFont="1" applyFill="1" applyBorder="1" applyAlignment="1">
      <alignment horizontal="right" vertical="center" wrapText="1"/>
    </xf>
    <xf numFmtId="4" fontId="20" fillId="0" borderId="9" xfId="0" applyNumberFormat="1" applyFont="1" applyFill="1" applyBorder="1" applyAlignment="1">
      <alignment horizontal="right" wrapText="1"/>
    </xf>
    <xf numFmtId="49" fontId="21" fillId="0" borderId="8" xfId="3" applyNumberFormat="1" applyFont="1" applyBorder="1" applyAlignment="1">
      <alignment vertical="center" wrapText="1"/>
    </xf>
    <xf numFmtId="4" fontId="21" fillId="0" borderId="8" xfId="3" applyNumberFormat="1" applyFont="1" applyBorder="1" applyAlignment="1">
      <alignment horizontal="right" vertical="center"/>
    </xf>
    <xf numFmtId="49" fontId="21" fillId="0" borderId="8" xfId="3" applyNumberFormat="1" applyFont="1" applyBorder="1" applyAlignment="1">
      <alignment vertical="center"/>
    </xf>
    <xf numFmtId="4" fontId="22" fillId="5" borderId="9" xfId="0" applyNumberFormat="1" applyFont="1" applyFill="1" applyBorder="1" applyAlignment="1">
      <alignment horizontal="right" wrapText="1"/>
    </xf>
    <xf numFmtId="4" fontId="21" fillId="5" borderId="8" xfId="2" applyNumberFormat="1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left" wrapText="1"/>
    </xf>
    <xf numFmtId="4" fontId="20" fillId="8" borderId="9" xfId="0" applyNumberFormat="1" applyFont="1" applyFill="1" applyBorder="1" applyAlignment="1">
      <alignment horizontal="right" wrapText="1"/>
    </xf>
    <xf numFmtId="0" fontId="20" fillId="3" borderId="10" xfId="0" applyFont="1" applyFill="1" applyBorder="1" applyAlignment="1">
      <alignment horizontal="left" wrapText="1"/>
    </xf>
    <xf numFmtId="4" fontId="20" fillId="3" borderId="9" xfId="0" applyNumberFormat="1" applyFont="1" applyFill="1" applyBorder="1" applyAlignment="1">
      <alignment horizontal="right" wrapText="1"/>
    </xf>
    <xf numFmtId="0" fontId="20" fillId="9" borderId="10" xfId="0" applyFont="1" applyFill="1" applyBorder="1" applyAlignment="1">
      <alignment horizontal="left" wrapText="1"/>
    </xf>
    <xf numFmtId="4" fontId="20" fillId="9" borderId="9" xfId="0" applyNumberFormat="1" applyFont="1" applyFill="1" applyBorder="1" applyAlignment="1">
      <alignment horizontal="right" wrapText="1"/>
    </xf>
    <xf numFmtId="0" fontId="20" fillId="5" borderId="10" xfId="0" applyFont="1" applyFill="1" applyBorder="1" applyAlignment="1">
      <alignment horizontal="left" wrapText="1"/>
    </xf>
    <xf numFmtId="4" fontId="20" fillId="5" borderId="9" xfId="0" applyNumberFormat="1" applyFont="1" applyFill="1" applyBorder="1" applyAlignment="1">
      <alignment horizontal="right" wrapText="1"/>
    </xf>
    <xf numFmtId="4" fontId="20" fillId="5" borderId="9" xfId="0" applyNumberFormat="1" applyFont="1" applyFill="1" applyBorder="1" applyAlignment="1">
      <alignment horizontal="left" wrapText="1"/>
    </xf>
    <xf numFmtId="4" fontId="20" fillId="5" borderId="11" xfId="0" applyNumberFormat="1" applyFont="1" applyFill="1" applyBorder="1" applyAlignment="1">
      <alignment horizontal="right" wrapText="1"/>
    </xf>
    <xf numFmtId="0" fontId="20" fillId="2" borderId="10" xfId="0" applyFont="1" applyFill="1" applyBorder="1" applyAlignment="1">
      <alignment horizontal="left" wrapText="1"/>
    </xf>
    <xf numFmtId="4" fontId="20" fillId="2" borderId="9" xfId="0" applyNumberFormat="1" applyFont="1" applyFill="1" applyBorder="1" applyAlignment="1">
      <alignment horizontal="right" wrapText="1"/>
    </xf>
    <xf numFmtId="0" fontId="23" fillId="10" borderId="10" xfId="0" applyFont="1" applyFill="1" applyBorder="1" applyAlignment="1">
      <alignment horizontal="left" wrapText="1"/>
    </xf>
    <xf numFmtId="4" fontId="23" fillId="10" borderId="9" xfId="0" applyNumberFormat="1" applyFont="1" applyFill="1" applyBorder="1" applyAlignment="1">
      <alignment horizontal="right" wrapText="1"/>
    </xf>
    <xf numFmtId="4" fontId="23" fillId="5" borderId="9" xfId="0" applyNumberFormat="1" applyFont="1" applyFill="1" applyBorder="1" applyAlignment="1">
      <alignment horizontal="right" wrapText="1"/>
    </xf>
    <xf numFmtId="4" fontId="23" fillId="3" borderId="9" xfId="0" applyNumberFormat="1" applyFont="1" applyFill="1" applyBorder="1" applyAlignment="1">
      <alignment horizontal="right" wrapText="1"/>
    </xf>
    <xf numFmtId="0" fontId="23" fillId="5" borderId="10" xfId="0" applyFont="1" applyFill="1" applyBorder="1" applyAlignment="1">
      <alignment horizontal="left" wrapText="1"/>
    </xf>
    <xf numFmtId="0" fontId="0" fillId="0" borderId="0" xfId="0" applyNumberFormat="1" applyFill="1" applyBorder="1" applyAlignment="1" applyProtection="1"/>
    <xf numFmtId="0" fontId="25" fillId="0" borderId="0" xfId="0" applyFont="1" applyBorder="1" applyAlignment="1">
      <alignment horizontal="left" wrapText="1"/>
    </xf>
    <xf numFmtId="0" fontId="22" fillId="10" borderId="1" xfId="0" applyFont="1" applyFill="1" applyBorder="1" applyAlignment="1">
      <alignment horizontal="left" wrapText="1"/>
    </xf>
    <xf numFmtId="4" fontId="22" fillId="10" borderId="12" xfId="0" applyNumberFormat="1" applyFont="1" applyFill="1" applyBorder="1" applyAlignment="1">
      <alignment horizontal="right" wrapText="1"/>
    </xf>
    <xf numFmtId="4" fontId="22" fillId="10" borderId="9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wrapText="1"/>
    </xf>
    <xf numFmtId="4" fontId="17" fillId="3" borderId="9" xfId="0" applyNumberFormat="1" applyFont="1" applyFill="1" applyBorder="1" applyAlignment="1">
      <alignment horizontal="right" wrapText="1"/>
    </xf>
    <xf numFmtId="0" fontId="25" fillId="0" borderId="7" xfId="0" applyFont="1" applyBorder="1" applyAlignment="1">
      <alignment horizontal="left" wrapText="1"/>
    </xf>
    <xf numFmtId="4" fontId="22" fillId="10" borderId="1" xfId="0" applyNumberFormat="1" applyFont="1" applyFill="1" applyBorder="1" applyAlignment="1">
      <alignment wrapText="1"/>
    </xf>
    <xf numFmtId="4" fontId="22" fillId="10" borderId="1" xfId="0" applyNumberFormat="1" applyFont="1" applyFill="1" applyBorder="1" applyAlignment="1">
      <alignment horizontal="right" wrapText="1"/>
    </xf>
    <xf numFmtId="0" fontId="22" fillId="10" borderId="1" xfId="0" applyNumberFormat="1" applyFont="1" applyFill="1" applyBorder="1" applyAlignment="1" applyProtection="1">
      <alignment horizontal="left" wrapText="1"/>
    </xf>
    <xf numFmtId="4" fontId="17" fillId="3" borderId="1" xfId="0" applyNumberFormat="1" applyFont="1" applyFill="1" applyBorder="1" applyAlignment="1">
      <alignment wrapText="1"/>
    </xf>
    <xf numFmtId="4" fontId="4" fillId="0" borderId="2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26" fillId="0" borderId="0" xfId="0" applyFont="1" applyAlignment="1"/>
    <xf numFmtId="0" fontId="26" fillId="0" borderId="0" xfId="0" applyFont="1" applyBorder="1" applyAlignment="1"/>
    <xf numFmtId="4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4" fontId="3" fillId="0" borderId="0" xfId="0" applyNumberFormat="1" applyFont="1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4" fontId="4" fillId="0" borderId="0" xfId="0" applyNumberFormat="1" applyFont="1" applyFill="1" applyBorder="1"/>
    <xf numFmtId="0" fontId="1" fillId="2" borderId="0" xfId="0" applyFont="1" applyFill="1" applyBorder="1"/>
    <xf numFmtId="0" fontId="5" fillId="2" borderId="0" xfId="0" applyFont="1" applyFill="1" applyBorder="1" applyAlignment="1">
      <alignment horizontal="center"/>
    </xf>
    <xf numFmtId="4" fontId="0" fillId="2" borderId="0" xfId="0" applyNumberFormat="1" applyFill="1" applyBorder="1"/>
    <xf numFmtId="4" fontId="1" fillId="3" borderId="0" xfId="0" applyNumberFormat="1" applyFont="1" applyFill="1" applyBorder="1" applyAlignment="1">
      <alignment horizontal="right"/>
    </xf>
    <xf numFmtId="2" fontId="4" fillId="0" borderId="0" xfId="0" applyNumberFormat="1" applyFont="1" applyBorder="1"/>
    <xf numFmtId="0" fontId="1" fillId="2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2" borderId="0" xfId="0" applyFont="1" applyFill="1" applyBorder="1"/>
    <xf numFmtId="2" fontId="4" fillId="2" borderId="0" xfId="0" applyNumberFormat="1" applyFont="1" applyFill="1" applyBorder="1"/>
    <xf numFmtId="0" fontId="5" fillId="0" borderId="0" xfId="0" applyFont="1" applyBorder="1"/>
    <xf numFmtId="0" fontId="0" fillId="2" borderId="0" xfId="0" applyFill="1" applyBorder="1" applyAlignment="1"/>
    <xf numFmtId="0" fontId="0" fillId="0" borderId="0" xfId="0" applyFont="1" applyBorder="1"/>
    <xf numFmtId="4" fontId="1" fillId="2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4" fillId="0" borderId="0" xfId="0" applyFont="1" applyFill="1" applyBorder="1"/>
    <xf numFmtId="4" fontId="4" fillId="0" borderId="0" xfId="0" applyNumberFormat="1" applyFont="1" applyBorder="1"/>
    <xf numFmtId="0" fontId="0" fillId="0" borderId="0" xfId="0" applyBorder="1" applyAlignment="1">
      <alignment horizontal="right"/>
    </xf>
    <xf numFmtId="0" fontId="4" fillId="0" borderId="0" xfId="0" applyFont="1" applyBorder="1"/>
    <xf numFmtId="0" fontId="28" fillId="11" borderId="13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/>
    <xf numFmtId="4" fontId="29" fillId="5" borderId="13" xfId="0" applyNumberFormat="1" applyFont="1" applyFill="1" applyBorder="1" applyAlignment="1"/>
    <xf numFmtId="10" fontId="29" fillId="5" borderId="13" xfId="0" applyNumberFormat="1" applyFont="1" applyFill="1" applyBorder="1" applyAlignment="1"/>
    <xf numFmtId="0" fontId="29" fillId="5" borderId="13" xfId="0" applyFont="1" applyFill="1" applyBorder="1" applyAlignment="1">
      <alignment horizontal="left"/>
    </xf>
    <xf numFmtId="0" fontId="29" fillId="5" borderId="0" xfId="0" applyFont="1" applyFill="1" applyAlignment="1"/>
    <xf numFmtId="0" fontId="28" fillId="1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4" borderId="6" xfId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11" borderId="13" xfId="0" applyFont="1" applyFill="1" applyBorder="1" applyAlignment="1">
      <alignment horizontal="center" vertical="center" wrapText="1"/>
    </xf>
    <xf numFmtId="0" fontId="28" fillId="12" borderId="13" xfId="0" applyFont="1" applyFill="1" applyBorder="1" applyAlignment="1">
      <alignment horizontal="center" vertical="center" wrapText="1"/>
    </xf>
    <xf numFmtId="4" fontId="28" fillId="12" borderId="13" xfId="0" applyNumberFormat="1" applyFont="1" applyFill="1" applyBorder="1" applyAlignment="1">
      <alignment horizontal="center" vertical="center" wrapText="1"/>
    </xf>
    <xf numFmtId="10" fontId="28" fillId="12" borderId="1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1" fillId="0" borderId="0" xfId="0" applyFont="1" applyFill="1" applyBorder="1" applyAlignment="1"/>
    <xf numFmtId="0" fontId="0" fillId="0" borderId="0" xfId="0" applyFill="1" applyBorder="1" applyAlignment="1"/>
    <xf numFmtId="4" fontId="28" fillId="11" borderId="13" xfId="0" applyNumberFormat="1" applyFont="1" applyFill="1" applyBorder="1" applyAlignment="1">
      <alignment horizontal="center" vertical="center" wrapText="1"/>
    </xf>
    <xf numFmtId="10" fontId="28" fillId="11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2" fillId="0" borderId="0" xfId="2" applyFont="1" applyFill="1" applyAlignment="1">
      <alignment horizontal="center" vertical="center" wrapText="1"/>
    </xf>
    <xf numFmtId="0" fontId="13" fillId="0" borderId="0" xfId="2" applyFont="1" applyFill="1" applyAlignment="1">
      <alignment vertical="center" wrapText="1"/>
    </xf>
    <xf numFmtId="0" fontId="13" fillId="0" borderId="0" xfId="2" applyFont="1" applyFill="1" applyAlignment="1">
      <alignment wrapText="1"/>
    </xf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vertical="center" wrapText="1"/>
    </xf>
  </cellXfs>
  <cellStyles count="4">
    <cellStyle name="Izlaz" xfId="1" builtinId="21"/>
    <cellStyle name="Normalno" xfId="0" builtinId="0"/>
    <cellStyle name="Normalno 2" xfId="2" xr:uid="{819DB45D-F2CB-4282-91CF-6155A98FD7A2}"/>
    <cellStyle name="Normalno 4" xfId="3" xr:uid="{66137F94-DD2C-4A18-AECB-579E527E5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7" zoomScaleNormal="100" workbookViewId="0">
      <selection activeCell="C29" sqref="C29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6" x14ac:dyDescent="0.25">
      <c r="A1" s="1" t="s">
        <v>81</v>
      </c>
      <c r="B1" s="1"/>
      <c r="C1" s="1"/>
      <c r="D1" s="1"/>
    </row>
    <row r="2" spans="1:6" x14ac:dyDescent="0.25">
      <c r="A2" t="s">
        <v>82</v>
      </c>
    </row>
    <row r="3" spans="1:6" x14ac:dyDescent="0.25">
      <c r="A3" t="s">
        <v>83</v>
      </c>
    </row>
    <row r="5" spans="1:6" x14ac:dyDescent="0.25">
      <c r="A5" t="s">
        <v>161</v>
      </c>
    </row>
    <row r="6" spans="1:6" s="23" customFormat="1" ht="33" customHeight="1" x14ac:dyDescent="0.25">
      <c r="A6" s="161" t="s">
        <v>290</v>
      </c>
      <c r="B6" s="161"/>
      <c r="C6" s="161"/>
      <c r="D6" s="161"/>
      <c r="E6" s="161"/>
      <c r="F6" s="161"/>
    </row>
    <row r="9" spans="1:6" s="1" customFormat="1" ht="45" x14ac:dyDescent="0.25">
      <c r="A9" s="60" t="s">
        <v>0</v>
      </c>
      <c r="B9" s="59" t="s">
        <v>288</v>
      </c>
      <c r="C9" s="59" t="s">
        <v>286</v>
      </c>
      <c r="D9" s="59" t="s">
        <v>289</v>
      </c>
      <c r="E9" s="59" t="s">
        <v>63</v>
      </c>
      <c r="F9" s="59" t="s">
        <v>64</v>
      </c>
    </row>
    <row r="10" spans="1:6" x14ac:dyDescent="0.25">
      <c r="A10" s="65">
        <v>1</v>
      </c>
      <c r="B10" s="65"/>
      <c r="C10" s="65"/>
      <c r="D10" s="65">
        <v>4</v>
      </c>
      <c r="E10" s="65">
        <v>5</v>
      </c>
      <c r="F10" s="60">
        <v>6</v>
      </c>
    </row>
    <row r="11" spans="1:6" x14ac:dyDescent="0.25">
      <c r="A11" s="2" t="s">
        <v>1</v>
      </c>
      <c r="B11" s="24">
        <v>1521097.15</v>
      </c>
      <c r="C11" s="10">
        <v>1755930.8</v>
      </c>
      <c r="D11" s="24">
        <v>1823081.39</v>
      </c>
      <c r="E11" s="8">
        <f>(D11/B11)*100</f>
        <v>119.85305409322476</v>
      </c>
      <c r="F11" s="9">
        <f>(D11/C11)*100</f>
        <v>103.82421619348551</v>
      </c>
    </row>
    <row r="12" spans="1:6" x14ac:dyDescent="0.25">
      <c r="A12" s="2" t="s">
        <v>2</v>
      </c>
      <c r="B12" s="24"/>
      <c r="C12" s="8"/>
      <c r="D12" s="24"/>
      <c r="E12" s="8">
        <v>0</v>
      </c>
      <c r="F12" s="9">
        <v>0</v>
      </c>
    </row>
    <row r="13" spans="1:6" ht="15.75" thickBot="1" x14ac:dyDescent="0.3">
      <c r="A13" s="7" t="s">
        <v>3</v>
      </c>
      <c r="B13" s="13">
        <f t="shared" ref="B13" si="0">B11+B12</f>
        <v>1521097.15</v>
      </c>
      <c r="C13" s="13">
        <f t="shared" ref="C13:D13" si="1">C11+C12</f>
        <v>1755930.8</v>
      </c>
      <c r="D13" s="13">
        <f t="shared" si="1"/>
        <v>1823081.39</v>
      </c>
      <c r="E13" s="8">
        <f t="shared" ref="E13:E17" si="2">(D13/B13)*100</f>
        <v>119.85305409322476</v>
      </c>
      <c r="F13" s="9">
        <f t="shared" ref="F13:F17" si="3">(D13/C13)*100</f>
        <v>103.82421619348551</v>
      </c>
    </row>
    <row r="14" spans="1:6" ht="15.75" thickTop="1" x14ac:dyDescent="0.25">
      <c r="B14" s="11"/>
      <c r="C14" s="11"/>
      <c r="D14" s="11"/>
      <c r="E14" s="8"/>
      <c r="F14" s="9"/>
    </row>
    <row r="15" spans="1:6" x14ac:dyDescent="0.25">
      <c r="A15" s="2" t="s">
        <v>4</v>
      </c>
      <c r="B15" s="24">
        <v>1489308.76</v>
      </c>
      <c r="C15" s="8">
        <v>1781903.69</v>
      </c>
      <c r="D15" s="24">
        <v>1812340.07</v>
      </c>
      <c r="E15" s="8">
        <f t="shared" si="2"/>
        <v>121.69001611190416</v>
      </c>
      <c r="F15" s="9">
        <f t="shared" si="3"/>
        <v>101.70808221402807</v>
      </c>
    </row>
    <row r="16" spans="1:6" x14ac:dyDescent="0.25">
      <c r="A16" s="2" t="s">
        <v>5</v>
      </c>
      <c r="B16" s="24"/>
      <c r="C16" s="8"/>
      <c r="D16" s="24"/>
      <c r="E16" s="8">
        <v>0</v>
      </c>
      <c r="F16" s="9">
        <v>0</v>
      </c>
    </row>
    <row r="17" spans="1:6" ht="15.75" thickBot="1" x14ac:dyDescent="0.3">
      <c r="A17" s="7" t="s">
        <v>6</v>
      </c>
      <c r="B17" s="13">
        <f t="shared" ref="B17" si="4">B15+B16</f>
        <v>1489308.76</v>
      </c>
      <c r="C17" s="13">
        <f t="shared" ref="C17:D17" si="5">C15+C16</f>
        <v>1781903.69</v>
      </c>
      <c r="D17" s="13">
        <f t="shared" si="5"/>
        <v>1812340.07</v>
      </c>
      <c r="E17" s="8">
        <f t="shared" si="2"/>
        <v>121.69001611190416</v>
      </c>
      <c r="F17" s="9">
        <f t="shared" si="3"/>
        <v>101.70808221402807</v>
      </c>
    </row>
    <row r="18" spans="1:6" ht="15.75" thickTop="1" x14ac:dyDescent="0.25">
      <c r="C18" s="11"/>
      <c r="D18" s="11"/>
    </row>
    <row r="19" spans="1:6" x14ac:dyDescent="0.25">
      <c r="C19" s="11"/>
      <c r="D19" s="11"/>
    </row>
    <row r="20" spans="1:6" ht="36.75" customHeight="1" x14ac:dyDescent="0.25">
      <c r="A20" s="60" t="s">
        <v>7</v>
      </c>
      <c r="B20" s="59"/>
      <c r="C20" s="59" t="s">
        <v>286</v>
      </c>
      <c r="D20" s="59" t="s">
        <v>171</v>
      </c>
      <c r="E20" s="59" t="s">
        <v>63</v>
      </c>
      <c r="F20" s="59" t="s">
        <v>64</v>
      </c>
    </row>
    <row r="21" spans="1:6" x14ac:dyDescent="0.25">
      <c r="A21" s="2" t="s">
        <v>8</v>
      </c>
      <c r="B21" s="8"/>
      <c r="C21" s="8"/>
      <c r="D21" s="8"/>
      <c r="E21" s="2"/>
      <c r="F21" s="2"/>
    </row>
    <row r="22" spans="1:6" x14ac:dyDescent="0.25">
      <c r="A22" s="2" t="s">
        <v>9</v>
      </c>
      <c r="B22" s="8"/>
      <c r="C22" s="8"/>
      <c r="D22" s="8"/>
      <c r="E22" s="2"/>
      <c r="F22" s="2"/>
    </row>
    <row r="23" spans="1:6" x14ac:dyDescent="0.25">
      <c r="A23" s="3" t="s">
        <v>10</v>
      </c>
      <c r="B23" s="9"/>
      <c r="C23" s="9"/>
      <c r="D23" s="8"/>
      <c r="E23" s="2"/>
      <c r="F23" s="2"/>
    </row>
    <row r="24" spans="1:6" x14ac:dyDescent="0.25">
      <c r="B24" s="11"/>
      <c r="C24" s="11"/>
      <c r="D24" s="11"/>
    </row>
    <row r="25" spans="1:6" x14ac:dyDescent="0.25">
      <c r="A25" s="3" t="s">
        <v>11</v>
      </c>
      <c r="B25" s="9">
        <v>0</v>
      </c>
      <c r="C25" s="9">
        <f>C13-C17</f>
        <v>-25972.889999999898</v>
      </c>
      <c r="D25" s="9">
        <f>D13-D17</f>
        <v>10741.319999999832</v>
      </c>
      <c r="E25" s="2"/>
      <c r="F25" s="2"/>
    </row>
    <row r="28" spans="1:6" ht="44.25" customHeight="1" x14ac:dyDescent="0.25">
      <c r="A28" s="60" t="s">
        <v>12</v>
      </c>
      <c r="B28" s="59"/>
      <c r="C28" s="59" t="s">
        <v>286</v>
      </c>
      <c r="D28" s="59" t="s">
        <v>171</v>
      </c>
      <c r="E28" s="59" t="s">
        <v>63</v>
      </c>
      <c r="F28" s="59" t="s">
        <v>64</v>
      </c>
    </row>
    <row r="29" spans="1:6" x14ac:dyDescent="0.25">
      <c r="A29" s="3" t="s">
        <v>13</v>
      </c>
      <c r="B29" s="3"/>
      <c r="C29" s="3"/>
      <c r="D29" s="3"/>
      <c r="E29" s="2"/>
      <c r="F29" s="2"/>
    </row>
    <row r="31" spans="1:6" ht="45" x14ac:dyDescent="0.25">
      <c r="A31" s="4" t="s">
        <v>14</v>
      </c>
      <c r="B31" s="4"/>
      <c r="C31" s="3">
        <v>0</v>
      </c>
      <c r="D31" s="9">
        <v>0</v>
      </c>
      <c r="E31" s="2"/>
      <c r="F31" s="2"/>
    </row>
  </sheetData>
  <mergeCells count="1">
    <mergeCell ref="A6:F6"/>
  </mergeCells>
  <pageMargins left="0.70866141732283472" right="0.70866141732283472" top="0.39370078740157483" bottom="0.3937007874015748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13"/>
  <sheetViews>
    <sheetView zoomScaleNormal="100" workbookViewId="0">
      <selection activeCell="G111" sqref="G111"/>
    </sheetView>
  </sheetViews>
  <sheetFormatPr defaultRowHeight="15" x14ac:dyDescent="0.25"/>
  <cols>
    <col min="1" max="1" width="3.5703125" customWidth="1"/>
    <col min="2" max="2" width="8.140625" customWidth="1"/>
    <col min="4" max="4" width="43" customWidth="1"/>
    <col min="5" max="5" width="15.85546875" customWidth="1"/>
    <col min="6" max="6" width="14.5703125" customWidth="1"/>
    <col min="7" max="7" width="13.7109375" bestFit="1" customWidth="1"/>
    <col min="8" max="8" width="10.7109375" customWidth="1"/>
  </cols>
  <sheetData>
    <row r="1" spans="2:9" x14ac:dyDescent="0.25">
      <c r="B1" s="163" t="s">
        <v>291</v>
      </c>
      <c r="C1" s="164"/>
      <c r="D1" s="164"/>
      <c r="E1" s="164"/>
      <c r="F1" s="164"/>
      <c r="G1" s="164"/>
      <c r="H1" s="164"/>
      <c r="I1" s="164"/>
    </row>
    <row r="2" spans="2:9" x14ac:dyDescent="0.25">
      <c r="B2" s="164"/>
      <c r="C2" s="164"/>
      <c r="D2" s="164"/>
      <c r="E2" s="164"/>
      <c r="F2" s="164"/>
      <c r="G2" s="164"/>
      <c r="H2" s="164"/>
      <c r="I2" s="164"/>
    </row>
    <row r="3" spans="2:9" ht="27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2:9" ht="45" x14ac:dyDescent="0.25">
      <c r="B4" s="162" t="s">
        <v>29</v>
      </c>
      <c r="C4" s="162"/>
      <c r="D4" s="57" t="s">
        <v>16</v>
      </c>
      <c r="E4" s="58" t="s">
        <v>285</v>
      </c>
      <c r="F4" s="58" t="s">
        <v>286</v>
      </c>
      <c r="G4" s="58" t="s">
        <v>287</v>
      </c>
      <c r="H4" s="58" t="s">
        <v>65</v>
      </c>
      <c r="I4" s="58" t="s">
        <v>64</v>
      </c>
    </row>
    <row r="5" spans="2:9" x14ac:dyDescent="0.25">
      <c r="B5" s="19"/>
      <c r="C5" s="19">
        <v>1</v>
      </c>
      <c r="D5" s="20">
        <v>2</v>
      </c>
      <c r="E5" s="21"/>
      <c r="F5" s="21"/>
      <c r="G5" s="21"/>
      <c r="H5" s="21"/>
      <c r="I5" s="22">
        <v>6</v>
      </c>
    </row>
    <row r="6" spans="2:9" x14ac:dyDescent="0.25">
      <c r="B6" s="6">
        <v>6</v>
      </c>
      <c r="C6" s="6"/>
      <c r="D6" s="6" t="s">
        <v>1</v>
      </c>
      <c r="E6" s="10">
        <f>E7+E21+E24+E27+E33+E37+E40</f>
        <v>1523892.9800000002</v>
      </c>
      <c r="F6" s="10">
        <f>F7+F21+F24+F27+F33+F37+F40</f>
        <v>1755930.8</v>
      </c>
      <c r="G6" s="10">
        <f>G7+G21+G24+G27+G33+G37+G40</f>
        <v>1823081.3900000001</v>
      </c>
      <c r="H6" s="10">
        <f>IFERROR((G6/E6)*100,0)</f>
        <v>119.63316413466252</v>
      </c>
      <c r="I6" s="9">
        <f>IFERROR((G6/F6)*100,0)</f>
        <v>103.82421619348554</v>
      </c>
    </row>
    <row r="7" spans="2:9" ht="30" x14ac:dyDescent="0.25">
      <c r="B7" s="6">
        <v>63</v>
      </c>
      <c r="C7" s="6"/>
      <c r="D7" s="14" t="s">
        <v>51</v>
      </c>
      <c r="E7" s="17">
        <f>E8+E10+E16+E18</f>
        <v>1371830.3800000001</v>
      </c>
      <c r="F7" s="17">
        <v>1623520.21</v>
      </c>
      <c r="G7" s="17">
        <f>G8+G10+G16+G18</f>
        <v>1623793.28</v>
      </c>
      <c r="H7" s="10">
        <f t="shared" ref="H7:H36" si="0">IFERROR((G7/E7)*100,0)</f>
        <v>118.3669135538462</v>
      </c>
      <c r="I7" s="9">
        <f t="shared" ref="I7:I37" si="1">IFERROR((G7/F7)*100,0)</f>
        <v>100.01681962431499</v>
      </c>
    </row>
    <row r="8" spans="2:9" x14ac:dyDescent="0.25">
      <c r="B8" s="6">
        <v>634</v>
      </c>
      <c r="C8" s="6"/>
      <c r="D8" s="14" t="s">
        <v>75</v>
      </c>
      <c r="E8" s="10"/>
      <c r="F8" s="10">
        <v>0</v>
      </c>
      <c r="G8" s="10"/>
      <c r="H8" s="10">
        <f t="shared" si="0"/>
        <v>0</v>
      </c>
      <c r="I8" s="9">
        <f t="shared" si="1"/>
        <v>0</v>
      </c>
    </row>
    <row r="9" spans="2:9" x14ac:dyDescent="0.25">
      <c r="B9" s="48">
        <v>6341</v>
      </c>
      <c r="C9" s="48"/>
      <c r="D9" s="49" t="s">
        <v>76</v>
      </c>
      <c r="E9" s="10">
        <v>0</v>
      </c>
      <c r="F9" s="10">
        <v>0</v>
      </c>
      <c r="G9" s="10">
        <v>0</v>
      </c>
      <c r="H9" s="10">
        <f t="shared" si="0"/>
        <v>0</v>
      </c>
      <c r="I9" s="9">
        <f t="shared" si="1"/>
        <v>0</v>
      </c>
    </row>
    <row r="10" spans="2:9" ht="30" x14ac:dyDescent="0.25">
      <c r="B10" s="6">
        <v>636</v>
      </c>
      <c r="C10" s="6"/>
      <c r="D10" s="14" t="s">
        <v>52</v>
      </c>
      <c r="E10" s="17">
        <f>E11+E15</f>
        <v>1359975.08</v>
      </c>
      <c r="F10" s="17">
        <f t="shared" ref="F10" si="2">F11+F15</f>
        <v>0</v>
      </c>
      <c r="G10" s="17">
        <f>G11+G15</f>
        <v>1621535.69</v>
      </c>
      <c r="H10" s="10">
        <f t="shared" si="0"/>
        <v>119.2327502059817</v>
      </c>
      <c r="I10" s="9">
        <f t="shared" si="1"/>
        <v>0</v>
      </c>
    </row>
    <row r="11" spans="2:9" ht="30" x14ac:dyDescent="0.25">
      <c r="B11" s="54">
        <v>6361</v>
      </c>
      <c r="C11" s="54"/>
      <c r="D11" s="55" t="s">
        <v>55</v>
      </c>
      <c r="E11" s="56">
        <f>E12+E13+E14</f>
        <v>1336046.52</v>
      </c>
      <c r="F11" s="56">
        <f>F12+F13+F14</f>
        <v>0</v>
      </c>
      <c r="G11" s="56">
        <f>G12+G13+G14</f>
        <v>1620965.69</v>
      </c>
      <c r="H11" s="10">
        <f t="shared" si="0"/>
        <v>121.32554261658493</v>
      </c>
      <c r="I11" s="9">
        <f t="shared" si="1"/>
        <v>0</v>
      </c>
    </row>
    <row r="12" spans="2:9" ht="25.5" customHeight="1" x14ac:dyDescent="0.25">
      <c r="B12" s="54">
        <v>63611</v>
      </c>
      <c r="C12" s="54"/>
      <c r="D12" s="55" t="s">
        <v>87</v>
      </c>
      <c r="E12" s="56">
        <v>1214498.31</v>
      </c>
      <c r="F12" s="125"/>
      <c r="G12" s="56">
        <v>1511554.48</v>
      </c>
      <c r="H12" s="10"/>
      <c r="I12" s="9"/>
    </row>
    <row r="13" spans="2:9" ht="30" x14ac:dyDescent="0.25">
      <c r="B13" s="48">
        <v>63612</v>
      </c>
      <c r="C13" s="48"/>
      <c r="D13" s="49" t="s">
        <v>72</v>
      </c>
      <c r="E13" s="15">
        <v>83838.97</v>
      </c>
      <c r="F13" s="69"/>
      <c r="G13" s="15">
        <v>75444.91</v>
      </c>
      <c r="H13" s="10">
        <f t="shared" si="0"/>
        <v>89.987877952221979</v>
      </c>
      <c r="I13" s="9">
        <f t="shared" si="1"/>
        <v>0</v>
      </c>
    </row>
    <row r="14" spans="2:9" x14ac:dyDescent="0.25">
      <c r="B14" s="48">
        <v>63613</v>
      </c>
      <c r="C14" s="48"/>
      <c r="D14" s="49" t="s">
        <v>88</v>
      </c>
      <c r="E14" s="15">
        <v>37709.24</v>
      </c>
      <c r="F14" s="69"/>
      <c r="G14" s="15">
        <v>33966.300000000003</v>
      </c>
      <c r="H14" s="10"/>
      <c r="I14" s="9"/>
    </row>
    <row r="15" spans="2:9" ht="30" x14ac:dyDescent="0.25">
      <c r="B15" s="48">
        <v>6362</v>
      </c>
      <c r="C15" s="48"/>
      <c r="D15" s="49" t="s">
        <v>57</v>
      </c>
      <c r="E15" s="53">
        <v>23928.560000000001</v>
      </c>
      <c r="F15" s="76"/>
      <c r="G15" s="53">
        <v>570</v>
      </c>
      <c r="H15" s="10">
        <f t="shared" si="0"/>
        <v>2.3820906899537619</v>
      </c>
      <c r="I15" s="9">
        <f t="shared" si="1"/>
        <v>0</v>
      </c>
    </row>
    <row r="16" spans="2:9" x14ac:dyDescent="0.25">
      <c r="B16" s="54">
        <v>638</v>
      </c>
      <c r="C16" s="54"/>
      <c r="D16" s="55" t="s">
        <v>73</v>
      </c>
      <c r="E16" s="56">
        <v>0</v>
      </c>
      <c r="F16" s="125">
        <v>0</v>
      </c>
      <c r="G16" s="56">
        <v>0</v>
      </c>
      <c r="H16" s="10">
        <f t="shared" si="0"/>
        <v>0</v>
      </c>
      <c r="I16" s="9">
        <f t="shared" si="1"/>
        <v>0</v>
      </c>
    </row>
    <row r="17" spans="2:9" ht="30" x14ac:dyDescent="0.25">
      <c r="B17" s="48">
        <v>6381</v>
      </c>
      <c r="C17" s="48"/>
      <c r="D17" s="49" t="s">
        <v>74</v>
      </c>
      <c r="E17" s="15">
        <v>0</v>
      </c>
      <c r="F17" s="69">
        <v>0</v>
      </c>
      <c r="G17" s="15">
        <v>0</v>
      </c>
      <c r="H17" s="10">
        <f t="shared" si="0"/>
        <v>0</v>
      </c>
      <c r="I17" s="9">
        <f t="shared" si="1"/>
        <v>0</v>
      </c>
    </row>
    <row r="18" spans="2:9" ht="30" x14ac:dyDescent="0.25">
      <c r="B18" s="54">
        <v>639</v>
      </c>
      <c r="C18" s="54"/>
      <c r="D18" s="55" t="s">
        <v>69</v>
      </c>
      <c r="E18" s="56">
        <f>E19+E20</f>
        <v>11855.3</v>
      </c>
      <c r="F18" s="125">
        <f t="shared" ref="F18" si="3">F19+F20</f>
        <v>0</v>
      </c>
      <c r="G18" s="56">
        <f>G19+G20</f>
        <v>2257.5899999999997</v>
      </c>
      <c r="H18" s="10">
        <f t="shared" si="0"/>
        <v>19.042875338456216</v>
      </c>
      <c r="I18" s="9">
        <f t="shared" si="1"/>
        <v>0</v>
      </c>
    </row>
    <row r="19" spans="2:9" ht="30" x14ac:dyDescent="0.25">
      <c r="B19" s="48">
        <v>6391</v>
      </c>
      <c r="C19" s="48"/>
      <c r="D19" s="49" t="s">
        <v>70</v>
      </c>
      <c r="E19" s="53">
        <v>5815.34</v>
      </c>
      <c r="F19" s="125"/>
      <c r="G19" s="53">
        <v>176.47</v>
      </c>
      <c r="H19" s="10">
        <f t="shared" si="0"/>
        <v>3.03456031805535</v>
      </c>
      <c r="I19" s="9">
        <f t="shared" si="1"/>
        <v>0</v>
      </c>
    </row>
    <row r="20" spans="2:9" ht="30" x14ac:dyDescent="0.25">
      <c r="B20" s="48">
        <v>6393</v>
      </c>
      <c r="C20" s="48"/>
      <c r="D20" s="49" t="s">
        <v>71</v>
      </c>
      <c r="E20" s="53">
        <v>6039.96</v>
      </c>
      <c r="F20" s="76"/>
      <c r="G20" s="53">
        <v>2081.12</v>
      </c>
      <c r="H20" s="10">
        <f t="shared" si="0"/>
        <v>34.455857323558433</v>
      </c>
      <c r="I20" s="9">
        <f t="shared" si="1"/>
        <v>0</v>
      </c>
    </row>
    <row r="21" spans="2:9" x14ac:dyDescent="0.25">
      <c r="B21" s="3">
        <v>64</v>
      </c>
      <c r="C21" s="3"/>
      <c r="D21" s="3" t="s">
        <v>17</v>
      </c>
      <c r="E21" s="9">
        <v>0</v>
      </c>
      <c r="F21" s="9">
        <v>0</v>
      </c>
      <c r="G21" s="9">
        <v>0</v>
      </c>
      <c r="H21" s="10">
        <f t="shared" si="0"/>
        <v>0</v>
      </c>
      <c r="I21" s="9">
        <f t="shared" si="1"/>
        <v>0</v>
      </c>
    </row>
    <row r="22" spans="2:9" x14ac:dyDescent="0.25">
      <c r="B22" s="2">
        <v>641</v>
      </c>
      <c r="C22" s="2"/>
      <c r="D22" s="2" t="s">
        <v>18</v>
      </c>
      <c r="E22" s="8">
        <v>0</v>
      </c>
      <c r="F22" s="8">
        <v>0</v>
      </c>
      <c r="G22" s="8">
        <v>0</v>
      </c>
      <c r="H22" s="10">
        <f t="shared" si="0"/>
        <v>0</v>
      </c>
      <c r="I22" s="9">
        <f t="shared" si="1"/>
        <v>0</v>
      </c>
    </row>
    <row r="23" spans="2:9" x14ac:dyDescent="0.25">
      <c r="B23" s="2">
        <v>6413</v>
      </c>
      <c r="C23" s="2"/>
      <c r="D23" s="2" t="s">
        <v>19</v>
      </c>
      <c r="E23" s="8">
        <v>0</v>
      </c>
      <c r="F23" s="8">
        <v>0</v>
      </c>
      <c r="G23" s="8">
        <v>0</v>
      </c>
      <c r="H23" s="10">
        <f t="shared" si="0"/>
        <v>0</v>
      </c>
      <c r="I23" s="9">
        <f t="shared" si="1"/>
        <v>0</v>
      </c>
    </row>
    <row r="24" spans="2:9" ht="45" x14ac:dyDescent="0.25">
      <c r="B24" s="50">
        <v>65</v>
      </c>
      <c r="C24" s="50"/>
      <c r="D24" s="51" t="s">
        <v>20</v>
      </c>
      <c r="E24" s="52">
        <f>E25</f>
        <v>1950.72</v>
      </c>
      <c r="F24" s="126">
        <v>1300</v>
      </c>
      <c r="G24" s="52">
        <f>G25</f>
        <v>813.03</v>
      </c>
      <c r="H24" s="10">
        <f t="shared" si="0"/>
        <v>41.67845718503937</v>
      </c>
      <c r="I24" s="9">
        <f t="shared" si="1"/>
        <v>62.540769230769236</v>
      </c>
    </row>
    <row r="25" spans="2:9" x14ac:dyDescent="0.25">
      <c r="B25" s="50">
        <v>652</v>
      </c>
      <c r="C25" s="50"/>
      <c r="D25" s="50" t="s">
        <v>22</v>
      </c>
      <c r="E25" s="41">
        <f>E26</f>
        <v>1950.72</v>
      </c>
      <c r="F25" s="41">
        <f t="shared" ref="F25:G25" si="4">F26</f>
        <v>0</v>
      </c>
      <c r="G25" s="41">
        <f t="shared" si="4"/>
        <v>813.03</v>
      </c>
      <c r="H25" s="10">
        <f t="shared" si="0"/>
        <v>41.67845718503937</v>
      </c>
      <c r="I25" s="9">
        <f t="shared" si="1"/>
        <v>0</v>
      </c>
    </row>
    <row r="26" spans="2:9" x14ac:dyDescent="0.25">
      <c r="B26" s="2">
        <v>6526</v>
      </c>
      <c r="C26" s="2"/>
      <c r="D26" s="2" t="s">
        <v>21</v>
      </c>
      <c r="E26" s="8">
        <v>1950.72</v>
      </c>
      <c r="F26" s="72"/>
      <c r="G26" s="8">
        <v>813.03</v>
      </c>
      <c r="H26" s="10">
        <f t="shared" si="0"/>
        <v>41.67845718503937</v>
      </c>
      <c r="I26" s="9">
        <f t="shared" si="1"/>
        <v>0</v>
      </c>
    </row>
    <row r="27" spans="2:9" ht="30" x14ac:dyDescent="0.25">
      <c r="B27" s="50">
        <v>66</v>
      </c>
      <c r="C27" s="50"/>
      <c r="D27" s="51" t="s">
        <v>53</v>
      </c>
      <c r="E27" s="52">
        <f>E28+E30</f>
        <v>4888.4599999999991</v>
      </c>
      <c r="F27" s="126">
        <f t="shared" ref="F27" si="5">F28+F30</f>
        <v>0</v>
      </c>
      <c r="G27" s="52">
        <f>G28+G30</f>
        <v>4167.3999999999996</v>
      </c>
      <c r="H27" s="10">
        <f t="shared" si="0"/>
        <v>85.249751455468598</v>
      </c>
      <c r="I27" s="9">
        <f t="shared" si="1"/>
        <v>0</v>
      </c>
    </row>
    <row r="28" spans="2:9" ht="30" x14ac:dyDescent="0.25">
      <c r="B28" s="50">
        <v>661</v>
      </c>
      <c r="C28" s="50"/>
      <c r="D28" s="51" t="s">
        <v>54</v>
      </c>
      <c r="E28" s="52">
        <f>E29</f>
        <v>4882.7299999999996</v>
      </c>
      <c r="F28" s="52">
        <f>F29</f>
        <v>0</v>
      </c>
      <c r="G28" s="52">
        <f>G29</f>
        <v>3872.4</v>
      </c>
      <c r="H28" s="10">
        <f t="shared" si="0"/>
        <v>79.308091989522268</v>
      </c>
      <c r="I28" s="9">
        <f t="shared" si="1"/>
        <v>0</v>
      </c>
    </row>
    <row r="29" spans="2:9" x14ac:dyDescent="0.25">
      <c r="B29" s="2">
        <v>6615</v>
      </c>
      <c r="C29" s="2"/>
      <c r="D29" s="5" t="s">
        <v>56</v>
      </c>
      <c r="E29" s="8">
        <v>4882.7299999999996</v>
      </c>
      <c r="F29" s="72"/>
      <c r="G29" s="8">
        <v>3872.4</v>
      </c>
      <c r="H29" s="10">
        <f t="shared" si="0"/>
        <v>79.308091989522268</v>
      </c>
      <c r="I29" s="9">
        <f t="shared" si="1"/>
        <v>0</v>
      </c>
    </row>
    <row r="30" spans="2:9" ht="30" x14ac:dyDescent="0.25">
      <c r="B30" s="50">
        <v>663</v>
      </c>
      <c r="C30" s="50"/>
      <c r="D30" s="51" t="s">
        <v>58</v>
      </c>
      <c r="E30" s="18">
        <f>E31+E32</f>
        <v>5.73</v>
      </c>
      <c r="F30" s="127">
        <v>0</v>
      </c>
      <c r="G30" s="18">
        <f>G31+G32</f>
        <v>295</v>
      </c>
      <c r="H30" s="10">
        <f t="shared" si="0"/>
        <v>5148.3420593368237</v>
      </c>
      <c r="I30" s="9">
        <f t="shared" si="1"/>
        <v>0</v>
      </c>
    </row>
    <row r="31" spans="2:9" x14ac:dyDescent="0.25">
      <c r="B31" s="2">
        <v>6631</v>
      </c>
      <c r="C31" s="2"/>
      <c r="D31" s="5" t="s">
        <v>60</v>
      </c>
      <c r="E31" s="8">
        <v>0</v>
      </c>
      <c r="F31" s="8"/>
      <c r="G31" s="8"/>
      <c r="H31" s="10">
        <f t="shared" si="0"/>
        <v>0</v>
      </c>
      <c r="I31" s="9">
        <f t="shared" si="1"/>
        <v>0</v>
      </c>
    </row>
    <row r="32" spans="2:9" x14ac:dyDescent="0.25">
      <c r="B32" s="2">
        <v>6632</v>
      </c>
      <c r="C32" s="2"/>
      <c r="D32" s="5" t="s">
        <v>59</v>
      </c>
      <c r="E32" s="8">
        <v>5.73</v>
      </c>
      <c r="F32" s="8"/>
      <c r="G32" s="8">
        <v>295</v>
      </c>
      <c r="H32" s="10">
        <f t="shared" si="0"/>
        <v>5148.3420593368237</v>
      </c>
      <c r="I32" s="9">
        <f t="shared" si="1"/>
        <v>0</v>
      </c>
    </row>
    <row r="33" spans="2:9" ht="30" x14ac:dyDescent="0.25">
      <c r="B33" s="50">
        <v>67</v>
      </c>
      <c r="C33" s="50"/>
      <c r="D33" s="51" t="s">
        <v>23</v>
      </c>
      <c r="E33" s="52">
        <f>E34</f>
        <v>142427.59</v>
      </c>
      <c r="F33" s="52">
        <v>126110.59</v>
      </c>
      <c r="G33" s="52">
        <f>G34</f>
        <v>191737.32</v>
      </c>
      <c r="H33" s="10">
        <f t="shared" si="0"/>
        <v>134.62091158040377</v>
      </c>
      <c r="I33" s="9">
        <f t="shared" si="1"/>
        <v>152.03903177362028</v>
      </c>
    </row>
    <row r="34" spans="2:9" ht="30" x14ac:dyDescent="0.25">
      <c r="B34" s="50">
        <v>671</v>
      </c>
      <c r="C34" s="50"/>
      <c r="D34" s="51" t="s">
        <v>24</v>
      </c>
      <c r="E34" s="52">
        <f>E35+E36</f>
        <v>142427.59</v>
      </c>
      <c r="F34" s="126">
        <f t="shared" ref="F34" si="6">F35+F36</f>
        <v>0</v>
      </c>
      <c r="G34" s="52">
        <f>G35+G36</f>
        <v>191737.32</v>
      </c>
      <c r="H34" s="10">
        <f t="shared" si="0"/>
        <v>134.62091158040377</v>
      </c>
      <c r="I34" s="9">
        <f t="shared" si="1"/>
        <v>0</v>
      </c>
    </row>
    <row r="35" spans="2:9" ht="30" x14ac:dyDescent="0.25">
      <c r="B35" s="2">
        <v>6711</v>
      </c>
      <c r="C35" s="2"/>
      <c r="D35" s="5" t="s">
        <v>25</v>
      </c>
      <c r="E35" s="8">
        <v>142427.59</v>
      </c>
      <c r="F35" s="72"/>
      <c r="G35" s="8">
        <v>188730.32</v>
      </c>
      <c r="H35" s="10">
        <f t="shared" si="0"/>
        <v>132.50966333138123</v>
      </c>
      <c r="I35" s="9">
        <f t="shared" si="1"/>
        <v>0</v>
      </c>
    </row>
    <row r="36" spans="2:9" ht="30" x14ac:dyDescent="0.25">
      <c r="B36" s="2">
        <v>6712</v>
      </c>
      <c r="C36" s="2"/>
      <c r="D36" s="5" t="s">
        <v>61</v>
      </c>
      <c r="E36" s="8">
        <v>0</v>
      </c>
      <c r="F36" s="72">
        <v>0</v>
      </c>
      <c r="G36" s="8">
        <v>3007</v>
      </c>
      <c r="H36" s="10">
        <f t="shared" si="0"/>
        <v>0</v>
      </c>
      <c r="I36" s="9">
        <f t="shared" si="1"/>
        <v>0</v>
      </c>
    </row>
    <row r="37" spans="2:9" x14ac:dyDescent="0.25">
      <c r="B37" s="3">
        <v>683</v>
      </c>
      <c r="C37" s="3"/>
      <c r="D37" s="4" t="s">
        <v>77</v>
      </c>
      <c r="E37" s="9">
        <v>0</v>
      </c>
      <c r="F37" s="71">
        <v>5000</v>
      </c>
      <c r="G37" s="9">
        <v>0</v>
      </c>
      <c r="H37" s="10">
        <v>0</v>
      </c>
      <c r="I37" s="9">
        <f t="shared" si="1"/>
        <v>0</v>
      </c>
    </row>
    <row r="38" spans="2:9" x14ac:dyDescent="0.25">
      <c r="B38" s="37"/>
      <c r="C38" s="37"/>
      <c r="D38" s="61"/>
      <c r="E38" s="63"/>
      <c r="F38" s="39"/>
      <c r="G38" s="63"/>
      <c r="H38" s="64"/>
      <c r="I38" s="64"/>
    </row>
    <row r="39" spans="2:9" x14ac:dyDescent="0.25">
      <c r="B39" s="102">
        <v>9</v>
      </c>
      <c r="C39" s="103"/>
      <c r="D39" s="104" t="s">
        <v>103</v>
      </c>
      <c r="E39" s="105"/>
      <c r="F39" s="90"/>
      <c r="G39" s="105"/>
      <c r="H39" s="9"/>
      <c r="I39" s="9"/>
    </row>
    <row r="40" spans="2:9" x14ac:dyDescent="0.25">
      <c r="B40" s="102">
        <v>922</v>
      </c>
      <c r="C40" s="103"/>
      <c r="D40" s="104" t="s">
        <v>104</v>
      </c>
      <c r="E40" s="105">
        <v>2795.83</v>
      </c>
      <c r="F40" s="90"/>
      <c r="G40" s="105">
        <v>2570.36</v>
      </c>
      <c r="H40" s="9"/>
      <c r="I40" s="9"/>
    </row>
    <row r="41" spans="2:9" x14ac:dyDescent="0.25">
      <c r="B41" s="102"/>
      <c r="C41" s="103"/>
      <c r="D41" s="103"/>
      <c r="E41" s="105"/>
      <c r="F41" s="90"/>
      <c r="G41" s="105"/>
      <c r="H41" s="9"/>
      <c r="I41" s="9"/>
    </row>
    <row r="42" spans="2:9" x14ac:dyDescent="0.25">
      <c r="C42" s="37"/>
      <c r="D42" s="37"/>
      <c r="E42" s="62"/>
      <c r="F42" s="63"/>
      <c r="G42" s="63"/>
      <c r="H42" s="64"/>
      <c r="I42" s="64"/>
    </row>
    <row r="43" spans="2:9" ht="76.5" customHeight="1" x14ac:dyDescent="0.25">
      <c r="B43" s="37"/>
      <c r="C43" s="37"/>
      <c r="D43" s="61"/>
      <c r="E43" s="62"/>
      <c r="F43" s="63"/>
      <c r="G43" s="63"/>
      <c r="H43" s="64"/>
      <c r="I43" s="64"/>
    </row>
    <row r="44" spans="2:9" x14ac:dyDescent="0.25">
      <c r="B44" s="3">
        <v>3</v>
      </c>
      <c r="C44" s="2"/>
      <c r="D44" s="96" t="s">
        <v>4</v>
      </c>
      <c r="E44" s="97">
        <f>SUM(E45+E53+E86+E90+E93)</f>
        <v>1489308.76</v>
      </c>
      <c r="F44" s="97">
        <f>SUM(F45+F53+F86+F90+F93)</f>
        <v>0</v>
      </c>
      <c r="G44" s="97">
        <f>SUM(G45+G53+G86+G90+G93)</f>
        <v>1782092.3</v>
      </c>
      <c r="H44" s="97">
        <f t="shared" ref="H44:H107" si="7">IF(E44=0, 0, G44/E44*100)</f>
        <v>119.6590222164543</v>
      </c>
      <c r="I44" s="97">
        <f t="shared" ref="I44:I107" si="8">IF(F44=0, 0, G44/F44*100)</f>
        <v>0</v>
      </c>
    </row>
    <row r="45" spans="2:9" x14ac:dyDescent="0.25">
      <c r="B45" s="3">
        <v>31</v>
      </c>
      <c r="C45" s="2"/>
      <c r="D45" s="98" t="s">
        <v>118</v>
      </c>
      <c r="E45" s="99">
        <f>E46+E48+E50</f>
        <v>1168906.45</v>
      </c>
      <c r="F45" s="99">
        <f>F46+F48+F50</f>
        <v>0</v>
      </c>
      <c r="G45" s="99">
        <f>G46+G48+G50</f>
        <v>1437041.07</v>
      </c>
      <c r="H45" s="99">
        <f t="shared" si="7"/>
        <v>122.93892894508369</v>
      </c>
      <c r="I45" s="99">
        <f t="shared" si="8"/>
        <v>0</v>
      </c>
    </row>
    <row r="46" spans="2:9" x14ac:dyDescent="0.25">
      <c r="B46" s="3">
        <v>311</v>
      </c>
      <c r="C46" s="2"/>
      <c r="D46" s="106" t="s">
        <v>119</v>
      </c>
      <c r="E46" s="107">
        <f>E47</f>
        <v>960581.78</v>
      </c>
      <c r="F46" s="107">
        <f>F47</f>
        <v>0</v>
      </c>
      <c r="G46" s="107">
        <f>G47</f>
        <v>1181404.3899999999</v>
      </c>
      <c r="H46" s="90">
        <f t="shared" si="7"/>
        <v>122.98842374461859</v>
      </c>
      <c r="I46" s="90">
        <f t="shared" si="8"/>
        <v>0</v>
      </c>
    </row>
    <row r="47" spans="2:9" x14ac:dyDescent="0.25">
      <c r="B47" s="3">
        <v>3111</v>
      </c>
      <c r="C47" s="2"/>
      <c r="D47" s="108" t="s">
        <v>45</v>
      </c>
      <c r="E47" s="110">
        <v>960581.78</v>
      </c>
      <c r="F47" s="109"/>
      <c r="G47" s="110">
        <v>1181404.3899999999</v>
      </c>
      <c r="H47" s="90">
        <f t="shared" si="7"/>
        <v>122.98842374461859</v>
      </c>
      <c r="I47" s="90">
        <f t="shared" si="8"/>
        <v>0</v>
      </c>
    </row>
    <row r="48" spans="2:9" x14ac:dyDescent="0.25">
      <c r="B48" s="3">
        <v>312</v>
      </c>
      <c r="C48" s="2"/>
      <c r="D48" s="98" t="s">
        <v>46</v>
      </c>
      <c r="E48" s="99">
        <f>E49</f>
        <v>51198.15</v>
      </c>
      <c r="F48" s="99">
        <f>F49</f>
        <v>0</v>
      </c>
      <c r="G48" s="99">
        <f>G49</f>
        <v>57292.6</v>
      </c>
      <c r="H48" s="99">
        <f t="shared" si="7"/>
        <v>111.90365276870355</v>
      </c>
      <c r="I48" s="99">
        <f t="shared" si="8"/>
        <v>0</v>
      </c>
    </row>
    <row r="49" spans="2:9" x14ac:dyDescent="0.25">
      <c r="B49" s="3">
        <v>3121</v>
      </c>
      <c r="C49" s="2"/>
      <c r="D49" s="108" t="s">
        <v>46</v>
      </c>
      <c r="E49" s="70">
        <v>51198.15</v>
      </c>
      <c r="F49" s="109"/>
      <c r="G49" s="70">
        <v>57292.6</v>
      </c>
      <c r="H49" s="90">
        <f t="shared" si="7"/>
        <v>111.90365276870355</v>
      </c>
      <c r="I49" s="90">
        <f t="shared" si="8"/>
        <v>0</v>
      </c>
    </row>
    <row r="50" spans="2:9" x14ac:dyDescent="0.25">
      <c r="B50" s="3">
        <v>313</v>
      </c>
      <c r="C50" s="2"/>
      <c r="D50" s="98" t="s">
        <v>68</v>
      </c>
      <c r="E50" s="99">
        <f>SUM(E51:E52)</f>
        <v>157126.51999999999</v>
      </c>
      <c r="F50" s="99">
        <f>SUM(F51:F52)</f>
        <v>0</v>
      </c>
      <c r="G50" s="99">
        <f>SUM(G51:G52)</f>
        <v>198344.08</v>
      </c>
      <c r="H50" s="99">
        <f t="shared" si="7"/>
        <v>126.23208354643126</v>
      </c>
      <c r="I50" s="99">
        <f t="shared" si="8"/>
        <v>0</v>
      </c>
    </row>
    <row r="51" spans="2:9" x14ac:dyDescent="0.25">
      <c r="B51" s="3">
        <v>3132</v>
      </c>
      <c r="C51" s="2"/>
      <c r="D51" s="108" t="s">
        <v>120</v>
      </c>
      <c r="E51" s="70">
        <v>157126.51999999999</v>
      </c>
      <c r="F51" s="70"/>
      <c r="G51" s="70">
        <v>198344.08</v>
      </c>
      <c r="H51" s="90">
        <f t="shared" si="7"/>
        <v>126.23208354643126</v>
      </c>
      <c r="I51" s="90">
        <f t="shared" si="8"/>
        <v>0</v>
      </c>
    </row>
    <row r="52" spans="2:9" ht="26.25" x14ac:dyDescent="0.25">
      <c r="B52" s="3">
        <v>3133</v>
      </c>
      <c r="C52" s="2"/>
      <c r="D52" s="108" t="s">
        <v>121</v>
      </c>
      <c r="E52" s="110">
        <v>0</v>
      </c>
      <c r="F52" s="109">
        <v>0</v>
      </c>
      <c r="G52" s="110">
        <v>0</v>
      </c>
      <c r="H52" s="90">
        <f t="shared" si="7"/>
        <v>0</v>
      </c>
      <c r="I52" s="90">
        <f t="shared" si="8"/>
        <v>0</v>
      </c>
    </row>
    <row r="53" spans="2:9" x14ac:dyDescent="0.25">
      <c r="B53" s="3">
        <v>32</v>
      </c>
      <c r="C53" s="2"/>
      <c r="D53" s="98" t="s">
        <v>122</v>
      </c>
      <c r="E53" s="99">
        <f>E54+E59+E66+E76+E84</f>
        <v>289979.46999999997</v>
      </c>
      <c r="F53" s="99">
        <f>F54+F59+F66+F76+F84</f>
        <v>0</v>
      </c>
      <c r="G53" s="99">
        <f>G54+G59+G66+G76+G84</f>
        <v>310373.93</v>
      </c>
      <c r="H53" s="99">
        <f t="shared" si="7"/>
        <v>107.03307030666689</v>
      </c>
      <c r="I53" s="99">
        <f t="shared" si="8"/>
        <v>0</v>
      </c>
    </row>
    <row r="54" spans="2:9" x14ac:dyDescent="0.25">
      <c r="B54" s="3">
        <v>321</v>
      </c>
      <c r="C54" s="2"/>
      <c r="D54" s="98" t="s">
        <v>123</v>
      </c>
      <c r="E54" s="99">
        <f>SUM(E55:E58)</f>
        <v>76041.94</v>
      </c>
      <c r="F54" s="99">
        <f>SUM(F55:F58)</f>
        <v>0</v>
      </c>
      <c r="G54" s="99">
        <f>SUM(G55:G58)</f>
        <v>73602.23</v>
      </c>
      <c r="H54" s="99">
        <f t="shared" si="7"/>
        <v>96.791625779142393</v>
      </c>
      <c r="I54" s="99">
        <f t="shared" si="8"/>
        <v>0</v>
      </c>
    </row>
    <row r="55" spans="2:9" x14ac:dyDescent="0.25">
      <c r="B55" s="3">
        <v>3211</v>
      </c>
      <c r="C55" s="2"/>
      <c r="D55" s="108" t="s">
        <v>30</v>
      </c>
      <c r="E55" s="70">
        <v>4028.11</v>
      </c>
      <c r="F55" s="70"/>
      <c r="G55" s="70">
        <v>3048.47</v>
      </c>
      <c r="H55" s="90">
        <f t="shared" si="7"/>
        <v>75.679909436435437</v>
      </c>
      <c r="I55" s="90">
        <f t="shared" si="8"/>
        <v>0</v>
      </c>
    </row>
    <row r="56" spans="2:9" ht="26.25" x14ac:dyDescent="0.25">
      <c r="B56" s="3">
        <v>3212</v>
      </c>
      <c r="C56" s="2"/>
      <c r="D56" s="108" t="s">
        <v>124</v>
      </c>
      <c r="E56" s="70">
        <v>70611.67</v>
      </c>
      <c r="F56" s="70"/>
      <c r="G56" s="70">
        <v>68258.539999999994</v>
      </c>
      <c r="H56" s="90">
        <f t="shared" si="7"/>
        <v>96.667505527060896</v>
      </c>
      <c r="I56" s="90">
        <f t="shared" si="8"/>
        <v>0</v>
      </c>
    </row>
    <row r="57" spans="2:9" x14ac:dyDescent="0.25">
      <c r="B57" s="3">
        <v>3213</v>
      </c>
      <c r="C57" s="2"/>
      <c r="D57" s="108" t="s">
        <v>31</v>
      </c>
      <c r="E57" s="109">
        <v>170</v>
      </c>
      <c r="F57" s="109"/>
      <c r="G57" s="109">
        <v>792.5</v>
      </c>
      <c r="H57" s="90">
        <f t="shared" si="7"/>
        <v>466.1764705882353</v>
      </c>
      <c r="I57" s="90">
        <f t="shared" si="8"/>
        <v>0</v>
      </c>
    </row>
    <row r="58" spans="2:9" x14ac:dyDescent="0.25">
      <c r="B58" s="3">
        <v>3214</v>
      </c>
      <c r="C58" s="2"/>
      <c r="D58" s="108" t="s">
        <v>125</v>
      </c>
      <c r="E58" s="70">
        <v>1232.1600000000001</v>
      </c>
      <c r="F58" s="70"/>
      <c r="G58" s="70">
        <v>1502.72</v>
      </c>
      <c r="H58" s="90">
        <f t="shared" si="7"/>
        <v>121.9581872484093</v>
      </c>
      <c r="I58" s="90">
        <f t="shared" si="8"/>
        <v>0</v>
      </c>
    </row>
    <row r="59" spans="2:9" x14ac:dyDescent="0.25">
      <c r="B59" s="3">
        <v>322</v>
      </c>
      <c r="C59" s="2"/>
      <c r="D59" s="98" t="s">
        <v>126</v>
      </c>
      <c r="E59" s="99">
        <f>SUM(E60:E65)</f>
        <v>121759.35</v>
      </c>
      <c r="F59" s="99">
        <f>SUM(F60:F65)</f>
        <v>0</v>
      </c>
      <c r="G59" s="99">
        <f>SUM(G60:G65)</f>
        <v>132239.69999999998</v>
      </c>
      <c r="H59" s="99">
        <f t="shared" si="7"/>
        <v>108.60742932678269</v>
      </c>
      <c r="I59" s="99">
        <f t="shared" si="8"/>
        <v>0</v>
      </c>
    </row>
    <row r="60" spans="2:9" x14ac:dyDescent="0.25">
      <c r="B60" s="3">
        <v>3221</v>
      </c>
      <c r="C60" s="2"/>
      <c r="D60" s="108" t="s">
        <v>32</v>
      </c>
      <c r="E60" s="109">
        <v>7051.61</v>
      </c>
      <c r="F60" s="109"/>
      <c r="G60" s="109">
        <v>12521.99</v>
      </c>
      <c r="H60" s="90">
        <f t="shared" si="7"/>
        <v>177.57632654103105</v>
      </c>
      <c r="I60" s="90">
        <f t="shared" si="8"/>
        <v>0</v>
      </c>
    </row>
    <row r="61" spans="2:9" x14ac:dyDescent="0.25">
      <c r="B61" s="3">
        <v>3222</v>
      </c>
      <c r="C61" s="2"/>
      <c r="D61" s="108" t="s">
        <v>33</v>
      </c>
      <c r="E61" s="109">
        <v>78885.7</v>
      </c>
      <c r="F61" s="109"/>
      <c r="G61" s="109">
        <v>74547.34</v>
      </c>
      <c r="H61" s="90">
        <f t="shared" si="7"/>
        <v>94.500448116705556</v>
      </c>
      <c r="I61" s="90">
        <f t="shared" si="8"/>
        <v>0</v>
      </c>
    </row>
    <row r="62" spans="2:9" x14ac:dyDescent="0.25">
      <c r="B62" s="3">
        <v>3223</v>
      </c>
      <c r="C62" s="2"/>
      <c r="D62" s="108" t="s">
        <v>34</v>
      </c>
      <c r="E62" s="109">
        <v>33575.1</v>
      </c>
      <c r="F62" s="109"/>
      <c r="G62" s="109">
        <v>41814.660000000003</v>
      </c>
      <c r="H62" s="90">
        <f t="shared" si="7"/>
        <v>124.54068640152971</v>
      </c>
      <c r="I62" s="90">
        <f t="shared" si="8"/>
        <v>0</v>
      </c>
    </row>
    <row r="63" spans="2:9" ht="26.25" x14ac:dyDescent="0.25">
      <c r="B63" s="3">
        <v>3224</v>
      </c>
      <c r="C63" s="2"/>
      <c r="D63" s="108" t="s">
        <v>127</v>
      </c>
      <c r="E63" s="109">
        <v>1769.46</v>
      </c>
      <c r="F63" s="109"/>
      <c r="G63" s="109">
        <v>2866.35</v>
      </c>
      <c r="H63" s="90">
        <f t="shared" si="7"/>
        <v>161.99009867417178</v>
      </c>
      <c r="I63" s="90">
        <f t="shared" si="8"/>
        <v>0</v>
      </c>
    </row>
    <row r="64" spans="2:9" x14ac:dyDescent="0.25">
      <c r="B64" s="3">
        <v>3225</v>
      </c>
      <c r="C64" s="2"/>
      <c r="D64" s="108" t="s">
        <v>35</v>
      </c>
      <c r="E64" s="109">
        <v>477.48</v>
      </c>
      <c r="F64" s="109"/>
      <c r="G64" s="109">
        <v>393.62</v>
      </c>
      <c r="H64" s="90">
        <f t="shared" si="7"/>
        <v>82.436960710396249</v>
      </c>
      <c r="I64" s="90">
        <f t="shared" si="8"/>
        <v>0</v>
      </c>
    </row>
    <row r="65" spans="2:9" x14ac:dyDescent="0.25">
      <c r="B65" s="3">
        <v>3227</v>
      </c>
      <c r="C65" s="2"/>
      <c r="D65" s="108" t="s">
        <v>128</v>
      </c>
      <c r="E65" s="109">
        <v>0</v>
      </c>
      <c r="F65" s="109"/>
      <c r="G65" s="109">
        <v>95.74</v>
      </c>
      <c r="H65" s="90">
        <f t="shared" si="7"/>
        <v>0</v>
      </c>
      <c r="I65" s="90">
        <f t="shared" si="8"/>
        <v>0</v>
      </c>
    </row>
    <row r="66" spans="2:9" x14ac:dyDescent="0.25">
      <c r="B66" s="3">
        <v>323</v>
      </c>
      <c r="C66" s="2"/>
      <c r="D66" s="98" t="s">
        <v>129</v>
      </c>
      <c r="E66" s="99">
        <f>SUM(E67:E75)</f>
        <v>82384.19</v>
      </c>
      <c r="F66" s="99">
        <f>SUM(F67:F75)</f>
        <v>0</v>
      </c>
      <c r="G66" s="99">
        <f>SUM(G67:G75)</f>
        <v>98698.400000000009</v>
      </c>
      <c r="H66" s="99">
        <f t="shared" si="7"/>
        <v>119.8025980470282</v>
      </c>
      <c r="I66" s="99">
        <f t="shared" si="8"/>
        <v>0</v>
      </c>
    </row>
    <row r="67" spans="2:9" x14ac:dyDescent="0.25">
      <c r="B67" s="3">
        <v>3231</v>
      </c>
      <c r="C67" s="2"/>
      <c r="D67" s="108" t="s">
        <v>36</v>
      </c>
      <c r="E67" s="109">
        <v>3086.64</v>
      </c>
      <c r="F67" s="109"/>
      <c r="G67" s="109">
        <v>4080.78</v>
      </c>
      <c r="H67" s="90">
        <f t="shared" si="7"/>
        <v>132.20783764870541</v>
      </c>
      <c r="I67" s="90">
        <f t="shared" si="8"/>
        <v>0</v>
      </c>
    </row>
    <row r="68" spans="2:9" x14ac:dyDescent="0.25">
      <c r="B68" s="3">
        <v>3232</v>
      </c>
      <c r="C68" s="2"/>
      <c r="D68" s="108" t="s">
        <v>130</v>
      </c>
      <c r="E68" s="109">
        <v>2495</v>
      </c>
      <c r="F68" s="109"/>
      <c r="G68" s="109">
        <v>8329.6200000000008</v>
      </c>
      <c r="H68" s="90">
        <f t="shared" si="7"/>
        <v>333.85250501002008</v>
      </c>
      <c r="I68" s="90">
        <f t="shared" si="8"/>
        <v>0</v>
      </c>
    </row>
    <row r="69" spans="2:9" x14ac:dyDescent="0.25">
      <c r="B69" s="3">
        <v>3233</v>
      </c>
      <c r="C69" s="2"/>
      <c r="D69" s="108" t="s">
        <v>66</v>
      </c>
      <c r="E69" s="109">
        <v>63.72</v>
      </c>
      <c r="F69" s="109"/>
      <c r="G69" s="109">
        <v>127.44</v>
      </c>
      <c r="H69" s="90">
        <f t="shared" si="7"/>
        <v>200</v>
      </c>
      <c r="I69" s="90">
        <f t="shared" si="8"/>
        <v>0</v>
      </c>
    </row>
    <row r="70" spans="2:9" x14ac:dyDescent="0.25">
      <c r="B70" s="3">
        <v>3234</v>
      </c>
      <c r="C70" s="2"/>
      <c r="D70" s="108" t="s">
        <v>37</v>
      </c>
      <c r="E70" s="109">
        <v>2352.1</v>
      </c>
      <c r="F70" s="109"/>
      <c r="G70" s="109">
        <v>6262.6</v>
      </c>
      <c r="H70" s="90">
        <f t="shared" si="7"/>
        <v>266.25568640789083</v>
      </c>
      <c r="I70" s="90">
        <f t="shared" si="8"/>
        <v>0</v>
      </c>
    </row>
    <row r="71" spans="2:9" x14ac:dyDescent="0.25">
      <c r="B71" s="3">
        <v>3235</v>
      </c>
      <c r="C71" s="2"/>
      <c r="D71" s="108" t="s">
        <v>38</v>
      </c>
      <c r="E71" s="109">
        <v>65029.3</v>
      </c>
      <c r="F71" s="109"/>
      <c r="G71" s="109">
        <v>70486.960000000006</v>
      </c>
      <c r="H71" s="90">
        <f t="shared" si="7"/>
        <v>108.39261686655092</v>
      </c>
      <c r="I71" s="90">
        <f t="shared" si="8"/>
        <v>0</v>
      </c>
    </row>
    <row r="72" spans="2:9" x14ac:dyDescent="0.25">
      <c r="B72" s="3">
        <v>3236</v>
      </c>
      <c r="C72" s="2"/>
      <c r="D72" s="108" t="s">
        <v>39</v>
      </c>
      <c r="E72" s="109">
        <v>270.98</v>
      </c>
      <c r="F72" s="109"/>
      <c r="G72" s="109">
        <v>2712.6</v>
      </c>
      <c r="H72" s="90">
        <f t="shared" si="7"/>
        <v>1001.0332865894162</v>
      </c>
      <c r="I72" s="90">
        <f t="shared" si="8"/>
        <v>0</v>
      </c>
    </row>
    <row r="73" spans="2:9" x14ac:dyDescent="0.25">
      <c r="B73" s="3">
        <v>3237</v>
      </c>
      <c r="C73" s="2"/>
      <c r="D73" s="108" t="s">
        <v>131</v>
      </c>
      <c r="E73" s="109">
        <v>1141.1300000000001</v>
      </c>
      <c r="F73" s="109"/>
      <c r="G73" s="109">
        <v>1600.98</v>
      </c>
      <c r="H73" s="90">
        <f t="shared" si="7"/>
        <v>140.29777501248762</v>
      </c>
      <c r="I73" s="90">
        <f t="shared" si="8"/>
        <v>0</v>
      </c>
    </row>
    <row r="74" spans="2:9" x14ac:dyDescent="0.25">
      <c r="B74" s="3">
        <v>3238</v>
      </c>
      <c r="C74" s="2"/>
      <c r="D74" s="108" t="s">
        <v>40</v>
      </c>
      <c r="E74" s="109">
        <v>1787.39</v>
      </c>
      <c r="F74" s="109"/>
      <c r="G74" s="109">
        <v>3464.78</v>
      </c>
      <c r="H74" s="90">
        <f t="shared" si="7"/>
        <v>193.84577512462303</v>
      </c>
      <c r="I74" s="90">
        <f t="shared" si="8"/>
        <v>0</v>
      </c>
    </row>
    <row r="75" spans="2:9" x14ac:dyDescent="0.25">
      <c r="B75" s="3">
        <v>3239</v>
      </c>
      <c r="C75" s="2"/>
      <c r="D75" s="108" t="s">
        <v>41</v>
      </c>
      <c r="E75" s="109">
        <v>6157.93</v>
      </c>
      <c r="F75" s="109"/>
      <c r="G75" s="109">
        <v>1632.64</v>
      </c>
      <c r="H75" s="90">
        <f t="shared" si="7"/>
        <v>26.512805439490215</v>
      </c>
      <c r="I75" s="90">
        <f t="shared" si="8"/>
        <v>0</v>
      </c>
    </row>
    <row r="76" spans="2:9" x14ac:dyDescent="0.25">
      <c r="B76" s="3">
        <v>329</v>
      </c>
      <c r="C76" s="2"/>
      <c r="D76" s="98" t="s">
        <v>48</v>
      </c>
      <c r="E76" s="99">
        <f>SUM(E77:E83)</f>
        <v>9793.99</v>
      </c>
      <c r="F76" s="99">
        <f>SUM(F77:F83)</f>
        <v>0</v>
      </c>
      <c r="G76" s="99">
        <f>SUM(G77:G83)</f>
        <v>5833.6</v>
      </c>
      <c r="H76" s="99">
        <f t="shared" si="7"/>
        <v>59.563058569592172</v>
      </c>
      <c r="I76" s="99">
        <f t="shared" si="8"/>
        <v>0</v>
      </c>
    </row>
    <row r="77" spans="2:9" ht="26.25" x14ac:dyDescent="0.25">
      <c r="B77" s="3">
        <v>3291</v>
      </c>
      <c r="C77" s="2"/>
      <c r="D77" s="108" t="s">
        <v>132</v>
      </c>
      <c r="E77" s="109">
        <v>0</v>
      </c>
      <c r="F77" s="109"/>
      <c r="G77" s="109"/>
      <c r="H77" s="90">
        <f t="shared" si="7"/>
        <v>0</v>
      </c>
      <c r="I77" s="90">
        <f t="shared" si="8"/>
        <v>0</v>
      </c>
    </row>
    <row r="78" spans="2:9" x14ac:dyDescent="0.25">
      <c r="B78" s="3">
        <v>3292</v>
      </c>
      <c r="C78" s="2"/>
      <c r="D78" s="108" t="s">
        <v>42</v>
      </c>
      <c r="E78" s="109">
        <v>142.52000000000001</v>
      </c>
      <c r="F78" s="109"/>
      <c r="G78" s="109">
        <v>287.07</v>
      </c>
      <c r="H78" s="90">
        <f t="shared" si="7"/>
        <v>201.42436149312374</v>
      </c>
      <c r="I78" s="90">
        <f t="shared" si="8"/>
        <v>0</v>
      </c>
    </row>
    <row r="79" spans="2:9" x14ac:dyDescent="0.25">
      <c r="B79" s="3">
        <v>3293</v>
      </c>
      <c r="C79" s="2"/>
      <c r="D79" s="108" t="s">
        <v>43</v>
      </c>
      <c r="E79" s="109"/>
      <c r="F79" s="109"/>
      <c r="G79" s="109"/>
      <c r="H79" s="90">
        <f t="shared" si="7"/>
        <v>0</v>
      </c>
      <c r="I79" s="90">
        <f t="shared" si="8"/>
        <v>0</v>
      </c>
    </row>
    <row r="80" spans="2:9" x14ac:dyDescent="0.25">
      <c r="B80" s="3">
        <v>3294</v>
      </c>
      <c r="C80" s="2"/>
      <c r="D80" s="108" t="s">
        <v>133</v>
      </c>
      <c r="E80" s="109">
        <v>121.36</v>
      </c>
      <c r="F80" s="109"/>
      <c r="G80" s="109">
        <v>163.09</v>
      </c>
      <c r="H80" s="90">
        <f t="shared" si="7"/>
        <v>134.38529993408042</v>
      </c>
      <c r="I80" s="90">
        <f t="shared" si="8"/>
        <v>0</v>
      </c>
    </row>
    <row r="81" spans="2:9" x14ac:dyDescent="0.25">
      <c r="B81" s="3">
        <v>3295</v>
      </c>
      <c r="C81" s="2"/>
      <c r="D81" s="108" t="s">
        <v>134</v>
      </c>
      <c r="E81" s="109">
        <v>3328.86</v>
      </c>
      <c r="F81" s="109"/>
      <c r="G81" s="109">
        <v>1456</v>
      </c>
      <c r="H81" s="90">
        <f t="shared" si="7"/>
        <v>43.738697331819296</v>
      </c>
      <c r="I81" s="90">
        <f t="shared" si="8"/>
        <v>0</v>
      </c>
    </row>
    <row r="82" spans="2:9" x14ac:dyDescent="0.25">
      <c r="B82" s="3">
        <v>3296</v>
      </c>
      <c r="C82" s="2"/>
      <c r="D82" s="108" t="s">
        <v>62</v>
      </c>
      <c r="E82" s="109">
        <v>2273.09</v>
      </c>
      <c r="F82" s="109"/>
      <c r="G82" s="109">
        <v>311.91000000000003</v>
      </c>
      <c r="H82" s="90">
        <f t="shared" si="7"/>
        <v>13.721849992741159</v>
      </c>
      <c r="I82" s="90">
        <f t="shared" si="8"/>
        <v>0</v>
      </c>
    </row>
    <row r="83" spans="2:9" x14ac:dyDescent="0.25">
      <c r="B83" s="3">
        <v>3299</v>
      </c>
      <c r="C83" s="2"/>
      <c r="D83" s="108" t="s">
        <v>48</v>
      </c>
      <c r="E83" s="109">
        <v>3928.16</v>
      </c>
      <c r="F83" s="109"/>
      <c r="G83" s="109">
        <v>3615.53</v>
      </c>
      <c r="H83" s="90">
        <f t="shared" si="7"/>
        <v>92.041311962852845</v>
      </c>
      <c r="I83" s="90">
        <f t="shared" si="8"/>
        <v>0</v>
      </c>
    </row>
    <row r="84" spans="2:9" x14ac:dyDescent="0.25">
      <c r="B84" s="3">
        <v>324</v>
      </c>
      <c r="C84" s="2"/>
      <c r="D84" s="98" t="s">
        <v>135</v>
      </c>
      <c r="E84" s="99">
        <f>SUM(E85)</f>
        <v>0</v>
      </c>
      <c r="F84" s="99">
        <f>SUM(F85)</f>
        <v>0</v>
      </c>
      <c r="G84" s="99">
        <f>SUM(G85)</f>
        <v>0</v>
      </c>
      <c r="H84" s="99">
        <f t="shared" si="7"/>
        <v>0</v>
      </c>
      <c r="I84" s="99">
        <f t="shared" si="8"/>
        <v>0</v>
      </c>
    </row>
    <row r="85" spans="2:9" x14ac:dyDescent="0.25">
      <c r="B85" s="3">
        <v>32412</v>
      </c>
      <c r="C85" s="2"/>
      <c r="D85" s="108" t="s">
        <v>136</v>
      </c>
      <c r="E85" s="109"/>
      <c r="F85" s="109">
        <v>0</v>
      </c>
      <c r="G85" s="109"/>
      <c r="H85" s="90">
        <f t="shared" si="7"/>
        <v>0</v>
      </c>
      <c r="I85" s="90">
        <f t="shared" si="8"/>
        <v>0</v>
      </c>
    </row>
    <row r="86" spans="2:9" x14ac:dyDescent="0.25">
      <c r="B86" s="3">
        <v>34</v>
      </c>
      <c r="C86" s="2"/>
      <c r="D86" s="98" t="s">
        <v>137</v>
      </c>
      <c r="E86" s="99">
        <f>E87</f>
        <v>0</v>
      </c>
      <c r="F86" s="99"/>
      <c r="G86" s="99">
        <f>G87</f>
        <v>0</v>
      </c>
      <c r="H86" s="99">
        <f t="shared" si="7"/>
        <v>0</v>
      </c>
      <c r="I86" s="99">
        <f t="shared" si="8"/>
        <v>0</v>
      </c>
    </row>
    <row r="87" spans="2:9" x14ac:dyDescent="0.25">
      <c r="B87" s="3">
        <v>343</v>
      </c>
      <c r="C87" s="2"/>
      <c r="D87" s="106" t="s">
        <v>138</v>
      </c>
      <c r="E87" s="107">
        <f>SUM(E88:E89)</f>
        <v>0</v>
      </c>
      <c r="F87" s="107">
        <f>SUM(F88:F89)</f>
        <v>0</v>
      </c>
      <c r="G87" s="107">
        <f>SUM(G88:G89)</f>
        <v>0</v>
      </c>
      <c r="H87" s="90">
        <f t="shared" si="7"/>
        <v>0</v>
      </c>
      <c r="I87" s="90">
        <f t="shared" si="8"/>
        <v>0</v>
      </c>
    </row>
    <row r="88" spans="2:9" x14ac:dyDescent="0.25">
      <c r="B88" s="3">
        <v>3431</v>
      </c>
      <c r="C88" s="2"/>
      <c r="D88" s="108" t="s">
        <v>139</v>
      </c>
      <c r="E88" s="109"/>
      <c r="F88" s="109"/>
      <c r="G88" s="109"/>
      <c r="H88" s="90">
        <f t="shared" si="7"/>
        <v>0</v>
      </c>
      <c r="I88" s="90">
        <f t="shared" si="8"/>
        <v>0</v>
      </c>
    </row>
    <row r="89" spans="2:9" x14ac:dyDescent="0.25">
      <c r="B89" s="3">
        <v>3433</v>
      </c>
      <c r="C89" s="2"/>
      <c r="D89" s="108" t="s">
        <v>140</v>
      </c>
      <c r="E89" s="109"/>
      <c r="F89" s="109"/>
      <c r="G89" s="109"/>
      <c r="H89" s="90">
        <f t="shared" si="7"/>
        <v>0</v>
      </c>
      <c r="I89" s="90">
        <f t="shared" si="8"/>
        <v>0</v>
      </c>
    </row>
    <row r="90" spans="2:9" ht="26.25" x14ac:dyDescent="0.25">
      <c r="B90" s="3">
        <v>372</v>
      </c>
      <c r="C90" s="2"/>
      <c r="D90" s="98" t="s">
        <v>141</v>
      </c>
      <c r="E90" s="99">
        <f>SUM(E91:E92)</f>
        <v>29709.24</v>
      </c>
      <c r="F90" s="99">
        <f>SUM(F91:F92)</f>
        <v>0</v>
      </c>
      <c r="G90" s="99">
        <f>SUM(G91:G92)</f>
        <v>33966.300000000003</v>
      </c>
      <c r="H90" s="99">
        <f t="shared" si="7"/>
        <v>114.32907741833853</v>
      </c>
      <c r="I90" s="99">
        <f t="shared" si="8"/>
        <v>0</v>
      </c>
    </row>
    <row r="91" spans="2:9" x14ac:dyDescent="0.25">
      <c r="B91" s="3">
        <v>3721</v>
      </c>
      <c r="C91" s="2"/>
      <c r="D91" s="108" t="s">
        <v>142</v>
      </c>
      <c r="E91" s="109"/>
      <c r="F91" s="109"/>
      <c r="G91" s="109"/>
      <c r="H91" s="90">
        <f t="shared" si="7"/>
        <v>0</v>
      </c>
      <c r="I91" s="90">
        <f t="shared" si="8"/>
        <v>0</v>
      </c>
    </row>
    <row r="92" spans="2:9" x14ac:dyDescent="0.25">
      <c r="B92" s="3">
        <v>3722</v>
      </c>
      <c r="C92" s="2"/>
      <c r="D92" s="108" t="s">
        <v>143</v>
      </c>
      <c r="E92" s="109">
        <v>29709.24</v>
      </c>
      <c r="F92" s="109"/>
      <c r="G92" s="109">
        <v>33966.300000000003</v>
      </c>
      <c r="H92" s="90">
        <f t="shared" si="7"/>
        <v>114.32907741833853</v>
      </c>
      <c r="I92" s="90">
        <f t="shared" si="8"/>
        <v>0</v>
      </c>
    </row>
    <row r="93" spans="2:9" x14ac:dyDescent="0.25">
      <c r="B93" s="3">
        <v>381</v>
      </c>
      <c r="C93" s="2"/>
      <c r="D93" s="98" t="s">
        <v>144</v>
      </c>
      <c r="E93" s="111">
        <f>SUM(E94:E95)</f>
        <v>713.6</v>
      </c>
      <c r="F93" s="111">
        <f>SUM(F94:F95)</f>
        <v>0</v>
      </c>
      <c r="G93" s="111">
        <f>SUM(G94:G95)</f>
        <v>711</v>
      </c>
      <c r="H93" s="99">
        <f t="shared" si="7"/>
        <v>99.63565022421524</v>
      </c>
      <c r="I93" s="99">
        <f t="shared" si="8"/>
        <v>0</v>
      </c>
    </row>
    <row r="94" spans="2:9" x14ac:dyDescent="0.25">
      <c r="B94" s="3">
        <v>3811</v>
      </c>
      <c r="C94" s="2"/>
      <c r="D94" s="112" t="s">
        <v>145</v>
      </c>
      <c r="E94" s="109"/>
      <c r="F94" s="109"/>
      <c r="G94" s="109"/>
      <c r="H94" s="90">
        <f t="shared" si="7"/>
        <v>0</v>
      </c>
      <c r="I94" s="90">
        <f t="shared" si="8"/>
        <v>0</v>
      </c>
    </row>
    <row r="95" spans="2:9" x14ac:dyDescent="0.25">
      <c r="B95" s="3">
        <v>3812</v>
      </c>
      <c r="C95" s="2"/>
      <c r="D95" s="112" t="s">
        <v>146</v>
      </c>
      <c r="E95" s="109">
        <v>713.6</v>
      </c>
      <c r="F95" s="109"/>
      <c r="G95" s="109">
        <v>711</v>
      </c>
      <c r="H95" s="90">
        <f t="shared" si="7"/>
        <v>99.63565022421524</v>
      </c>
      <c r="I95" s="90">
        <f t="shared" si="8"/>
        <v>0</v>
      </c>
    </row>
    <row r="96" spans="2:9" x14ac:dyDescent="0.25">
      <c r="B96" s="3">
        <v>4</v>
      </c>
      <c r="C96" s="2"/>
      <c r="D96" s="96" t="s">
        <v>5</v>
      </c>
      <c r="E96" s="97">
        <f t="shared" ref="E96" si="9">SUM(E97+E100)</f>
        <v>12109.31</v>
      </c>
      <c r="F96" s="97">
        <f t="shared" ref="F96:G96" si="10">SUM(F97+F100)</f>
        <v>0</v>
      </c>
      <c r="G96" s="97">
        <f t="shared" si="10"/>
        <v>30247.77</v>
      </c>
      <c r="H96" s="97">
        <f t="shared" si="7"/>
        <v>249.78937693394587</v>
      </c>
      <c r="I96" s="97">
        <f t="shared" si="8"/>
        <v>0</v>
      </c>
    </row>
    <row r="97" spans="2:9" x14ac:dyDescent="0.25">
      <c r="B97" s="3">
        <v>41</v>
      </c>
      <c r="C97" s="2"/>
      <c r="D97" s="98" t="s">
        <v>110</v>
      </c>
      <c r="E97" s="99">
        <f t="shared" ref="E97:G98" si="11">SUM(E98)</f>
        <v>0</v>
      </c>
      <c r="F97" s="99">
        <f t="shared" si="11"/>
        <v>0</v>
      </c>
      <c r="G97" s="99">
        <f t="shared" si="11"/>
        <v>0</v>
      </c>
      <c r="H97" s="99">
        <f t="shared" si="7"/>
        <v>0</v>
      </c>
      <c r="I97" s="99">
        <f t="shared" si="8"/>
        <v>0</v>
      </c>
    </row>
    <row r="98" spans="2:9" x14ac:dyDescent="0.25">
      <c r="B98" s="3">
        <v>412</v>
      </c>
      <c r="C98" s="2"/>
      <c r="D98" s="106" t="s">
        <v>111</v>
      </c>
      <c r="E98" s="107">
        <f t="shared" si="11"/>
        <v>0</v>
      </c>
      <c r="F98" s="107">
        <f t="shared" si="11"/>
        <v>0</v>
      </c>
      <c r="G98" s="107">
        <f t="shared" si="11"/>
        <v>0</v>
      </c>
      <c r="H98" s="90">
        <f t="shared" si="7"/>
        <v>0</v>
      </c>
      <c r="I98" s="90">
        <f t="shared" si="8"/>
        <v>0</v>
      </c>
    </row>
    <row r="99" spans="2:9" x14ac:dyDescent="0.25">
      <c r="B99" s="3">
        <v>4123</v>
      </c>
      <c r="C99" s="2"/>
      <c r="D99" s="108" t="s">
        <v>112</v>
      </c>
      <c r="E99" s="109">
        <v>0</v>
      </c>
      <c r="F99" s="109">
        <v>0</v>
      </c>
      <c r="G99" s="109">
        <v>0</v>
      </c>
      <c r="H99" s="90">
        <f t="shared" si="7"/>
        <v>0</v>
      </c>
      <c r="I99" s="90">
        <f t="shared" si="8"/>
        <v>0</v>
      </c>
    </row>
    <row r="100" spans="2:9" ht="26.25" x14ac:dyDescent="0.25">
      <c r="B100" s="3">
        <v>42</v>
      </c>
      <c r="C100" s="2"/>
      <c r="D100" s="98" t="s">
        <v>113</v>
      </c>
      <c r="E100" s="99">
        <f>SUM(E101+E107+E109)</f>
        <v>12109.31</v>
      </c>
      <c r="F100" s="99">
        <f>SUM(F101+F107+F109)</f>
        <v>0</v>
      </c>
      <c r="G100" s="99">
        <f>SUM(G101+G107+G109)</f>
        <v>30247.77</v>
      </c>
      <c r="H100" s="99">
        <f t="shared" si="7"/>
        <v>249.78937693394587</v>
      </c>
      <c r="I100" s="99">
        <f t="shared" si="8"/>
        <v>0</v>
      </c>
    </row>
    <row r="101" spans="2:9" x14ac:dyDescent="0.25">
      <c r="B101" s="3">
        <v>422</v>
      </c>
      <c r="C101" s="2"/>
      <c r="D101" s="98" t="s">
        <v>114</v>
      </c>
      <c r="E101" s="99">
        <f>SUM(E102:E106)</f>
        <v>1050</v>
      </c>
      <c r="F101" s="99">
        <f>SUM(F102:F106)</f>
        <v>0</v>
      </c>
      <c r="G101" s="99">
        <f>SUM(G102:G106)</f>
        <v>1601.3</v>
      </c>
      <c r="H101" s="99">
        <f t="shared" si="7"/>
        <v>152.50476190476189</v>
      </c>
      <c r="I101" s="99">
        <f t="shared" si="8"/>
        <v>0</v>
      </c>
    </row>
    <row r="102" spans="2:9" x14ac:dyDescent="0.25">
      <c r="B102" s="3">
        <v>4221</v>
      </c>
      <c r="C102" s="2"/>
      <c r="D102" s="108" t="s">
        <v>102</v>
      </c>
      <c r="E102" s="109">
        <v>0</v>
      </c>
      <c r="F102" s="109"/>
      <c r="G102" s="109">
        <v>1601.3</v>
      </c>
      <c r="H102" s="90">
        <f t="shared" si="7"/>
        <v>0</v>
      </c>
      <c r="I102" s="90">
        <f t="shared" si="8"/>
        <v>0</v>
      </c>
    </row>
    <row r="103" spans="2:9" x14ac:dyDescent="0.25">
      <c r="B103" s="3">
        <v>4222</v>
      </c>
      <c r="C103" s="2"/>
      <c r="D103" s="108" t="s">
        <v>115</v>
      </c>
      <c r="E103" s="109"/>
      <c r="F103" s="109"/>
      <c r="G103" s="109"/>
      <c r="H103" s="90">
        <f t="shared" si="7"/>
        <v>0</v>
      </c>
      <c r="I103" s="90">
        <f t="shared" si="8"/>
        <v>0</v>
      </c>
    </row>
    <row r="104" spans="2:9" x14ac:dyDescent="0.25">
      <c r="B104" s="3">
        <v>4223</v>
      </c>
      <c r="C104" s="2"/>
      <c r="D104" s="108" t="s">
        <v>116</v>
      </c>
      <c r="E104" s="109"/>
      <c r="F104" s="109"/>
      <c r="G104" s="109"/>
      <c r="H104" s="90">
        <f t="shared" si="7"/>
        <v>0</v>
      </c>
      <c r="I104" s="90">
        <f t="shared" si="8"/>
        <v>0</v>
      </c>
    </row>
    <row r="105" spans="2:9" x14ac:dyDescent="0.25">
      <c r="B105" s="3">
        <v>4225</v>
      </c>
      <c r="C105" s="2"/>
      <c r="D105" s="108" t="s">
        <v>117</v>
      </c>
      <c r="E105" s="109"/>
      <c r="F105" s="109"/>
      <c r="G105" s="109"/>
      <c r="H105" s="90">
        <f t="shared" si="7"/>
        <v>0</v>
      </c>
      <c r="I105" s="90">
        <f t="shared" si="8"/>
        <v>0</v>
      </c>
    </row>
    <row r="106" spans="2:9" x14ac:dyDescent="0.25">
      <c r="B106" s="3">
        <v>4227</v>
      </c>
      <c r="C106" s="2"/>
      <c r="D106" s="108" t="s">
        <v>109</v>
      </c>
      <c r="E106" s="109">
        <v>1050</v>
      </c>
      <c r="F106" s="109"/>
      <c r="G106" s="109"/>
      <c r="H106" s="90">
        <f t="shared" si="7"/>
        <v>0</v>
      </c>
      <c r="I106" s="90">
        <f t="shared" si="8"/>
        <v>0</v>
      </c>
    </row>
    <row r="107" spans="2:9" ht="26.25" x14ac:dyDescent="0.25">
      <c r="B107" s="3">
        <v>424</v>
      </c>
      <c r="C107" s="2"/>
      <c r="D107" s="98" t="s">
        <v>108</v>
      </c>
      <c r="E107" s="99">
        <f>SUM(E108)</f>
        <v>3619.81</v>
      </c>
      <c r="F107" s="99">
        <f>SUM(F108)</f>
        <v>0</v>
      </c>
      <c r="G107" s="99">
        <f>SUM(G108)</f>
        <v>25458.97</v>
      </c>
      <c r="H107" s="99">
        <f t="shared" si="7"/>
        <v>703.32337885137622</v>
      </c>
      <c r="I107" s="99">
        <f t="shared" si="8"/>
        <v>0</v>
      </c>
    </row>
    <row r="108" spans="2:9" x14ac:dyDescent="0.25">
      <c r="B108" s="3">
        <v>4241</v>
      </c>
      <c r="C108" s="2"/>
      <c r="D108" s="108" t="s">
        <v>49</v>
      </c>
      <c r="E108" s="109">
        <v>3619.81</v>
      </c>
      <c r="F108" s="109"/>
      <c r="G108" s="109">
        <v>25458.97</v>
      </c>
      <c r="H108" s="90">
        <f>IF(E108=0, 0, G108/E108*100)</f>
        <v>703.32337885137622</v>
      </c>
      <c r="I108" s="90">
        <f>IF(F108=0, 0, G108/F108*100)</f>
        <v>0</v>
      </c>
    </row>
    <row r="109" spans="2:9" x14ac:dyDescent="0.25">
      <c r="B109" s="3">
        <v>426</v>
      </c>
      <c r="C109" s="2"/>
      <c r="D109" s="98" t="s">
        <v>107</v>
      </c>
      <c r="E109" s="99">
        <f>SUM(E110+E111)</f>
        <v>7439.5</v>
      </c>
      <c r="F109" s="99">
        <f>SUM(F110+F111)</f>
        <v>0</v>
      </c>
      <c r="G109" s="99">
        <f>SUM(G110+G111)</f>
        <v>3187.5</v>
      </c>
      <c r="H109" s="99">
        <f>IF(E109=0, 0, G109/E109*100)</f>
        <v>42.845621345520534</v>
      </c>
      <c r="I109" s="99">
        <f>IF(F109=0, 0, G109/F109*100)</f>
        <v>0</v>
      </c>
    </row>
    <row r="110" spans="2:9" x14ac:dyDescent="0.25">
      <c r="B110" s="3">
        <v>4264</v>
      </c>
      <c r="C110" s="2"/>
      <c r="D110" s="108" t="s">
        <v>106</v>
      </c>
      <c r="E110" s="109">
        <v>7439.5</v>
      </c>
      <c r="F110" s="109"/>
      <c r="G110" s="109">
        <v>3187.5</v>
      </c>
      <c r="H110" s="90">
        <f>IF(E110=0, 0, G110/E110*100)</f>
        <v>42.845621345520534</v>
      </c>
      <c r="I110" s="90">
        <f>IF(F110=0, 0, G110/F110*100)</f>
        <v>0</v>
      </c>
    </row>
    <row r="111" spans="2:9" x14ac:dyDescent="0.25">
      <c r="B111" s="3">
        <v>45111</v>
      </c>
      <c r="C111" s="2"/>
      <c r="D111" s="108" t="s">
        <v>101</v>
      </c>
      <c r="E111" s="109">
        <v>0</v>
      </c>
      <c r="F111" s="109">
        <v>0</v>
      </c>
      <c r="G111" s="109">
        <v>0</v>
      </c>
      <c r="H111" s="90">
        <f>IF(E111=0, 0, G111/E111*100)</f>
        <v>0</v>
      </c>
      <c r="I111" s="90">
        <f>IF(F111=0, 0, G111/F111*100)</f>
        <v>0</v>
      </c>
    </row>
    <row r="112" spans="2:9" x14ac:dyDescent="0.25">
      <c r="B112" s="2"/>
      <c r="C112" s="2"/>
      <c r="D112" s="100" t="s">
        <v>105</v>
      </c>
      <c r="E112" s="101">
        <f>E44+E96</f>
        <v>1501418.07</v>
      </c>
      <c r="F112" s="101">
        <f>F44+F96</f>
        <v>0</v>
      </c>
      <c r="G112" s="101">
        <f>G44+G96</f>
        <v>1812340.07</v>
      </c>
      <c r="H112" s="101">
        <f>IF(E112=0, 0, G112/E112*100)</f>
        <v>120.70855587877665</v>
      </c>
      <c r="I112" s="101">
        <f>IF(F112=0, 0, G112/F112*100)</f>
        <v>0</v>
      </c>
    </row>
    <row r="113" spans="2:7" x14ac:dyDescent="0.25">
      <c r="B113" s="113"/>
      <c r="C113" s="113"/>
      <c r="D113" s="113"/>
      <c r="E113" s="113"/>
      <c r="F113" s="113"/>
      <c r="G113" s="113"/>
    </row>
  </sheetData>
  <mergeCells count="2">
    <mergeCell ref="B4:C4"/>
    <mergeCell ref="B1:I3"/>
  </mergeCells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67"/>
  <sheetViews>
    <sheetView topLeftCell="B1" zoomScaleNormal="100" workbookViewId="0">
      <selection activeCell="B111" sqref="B111:J112"/>
    </sheetView>
  </sheetViews>
  <sheetFormatPr defaultRowHeight="15" x14ac:dyDescent="0.25"/>
  <cols>
    <col min="1" max="1" width="2.42578125" customWidth="1"/>
    <col min="2" max="2" width="9.28515625" customWidth="1"/>
    <col min="3" max="3" width="18.5703125" customWidth="1"/>
    <col min="4" max="4" width="50" customWidth="1"/>
    <col min="5" max="5" width="11.140625" style="42" customWidth="1"/>
    <col min="6" max="6" width="13.5703125" customWidth="1"/>
    <col min="7" max="7" width="14.28515625" customWidth="1"/>
    <col min="8" max="8" width="13.5703125" customWidth="1"/>
    <col min="9" max="9" width="14.5703125" style="67" customWidth="1"/>
    <col min="10" max="10" width="9" style="44" customWidth="1"/>
    <col min="12" max="12" width="13.7109375" bestFit="1" customWidth="1"/>
    <col min="16" max="16" width="12" customWidth="1"/>
    <col min="17" max="17" width="10.5703125" customWidth="1"/>
    <col min="18" max="18" width="10.42578125" customWidth="1"/>
  </cols>
  <sheetData>
    <row r="1" spans="2:12" ht="51.75" customHeight="1" x14ac:dyDescent="0.25">
      <c r="B1" s="166" t="s">
        <v>167</v>
      </c>
      <c r="C1" s="166"/>
      <c r="D1" s="166"/>
      <c r="E1" s="166"/>
      <c r="F1" s="166"/>
      <c r="G1" s="166"/>
      <c r="H1" s="166"/>
      <c r="I1" s="166"/>
      <c r="J1" s="166"/>
    </row>
    <row r="2" spans="2:12" ht="36.75" customHeight="1" x14ac:dyDescent="0.25">
      <c r="B2" s="165" t="s">
        <v>15</v>
      </c>
      <c r="C2" s="165"/>
      <c r="D2" s="154" t="s">
        <v>16</v>
      </c>
      <c r="E2" s="154" t="s">
        <v>168</v>
      </c>
      <c r="F2" s="154" t="s">
        <v>169</v>
      </c>
      <c r="G2" s="154" t="s">
        <v>170</v>
      </c>
      <c r="H2" s="154" t="s">
        <v>171</v>
      </c>
      <c r="I2" s="154" t="s">
        <v>172</v>
      </c>
      <c r="J2" s="154" t="s">
        <v>173</v>
      </c>
    </row>
    <row r="3" spans="2:12" x14ac:dyDescent="0.25">
      <c r="B3" s="165" t="s">
        <v>174</v>
      </c>
      <c r="C3" s="165"/>
      <c r="D3" s="154" t="s">
        <v>175</v>
      </c>
      <c r="E3" s="154" t="s">
        <v>176</v>
      </c>
      <c r="F3" s="154" t="s">
        <v>177</v>
      </c>
      <c r="G3" s="154" t="s">
        <v>178</v>
      </c>
      <c r="H3" s="154" t="s">
        <v>179</v>
      </c>
      <c r="I3" s="154" t="s">
        <v>180</v>
      </c>
      <c r="J3" s="154" t="s">
        <v>181</v>
      </c>
      <c r="L3" s="66"/>
    </row>
    <row r="4" spans="2:12" x14ac:dyDescent="0.25">
      <c r="B4" s="167" t="s">
        <v>182</v>
      </c>
      <c r="C4" s="167"/>
      <c r="D4" s="167" t="s">
        <v>26</v>
      </c>
      <c r="E4" s="167" t="s">
        <v>168</v>
      </c>
      <c r="F4" s="168">
        <f>SUM(F6+F7+F8+F9+F10+F11+F12+F14+F15+F16+F17+F18+F19+F20+F21+F22+F23+F24+F25+F26+F27+F28)</f>
        <v>121334.86</v>
      </c>
      <c r="G4" s="168">
        <f>SUM(G6+G7+G8+G9+G10+G11+G12+G14+G15+G16+G17+G18+G19+G20+G21+G22+G23+G24+G25+G26+G27+G28)</f>
        <v>155238.22000000003</v>
      </c>
      <c r="H4" s="168">
        <f>SUM(H6+H7+H8+H9+H10+H11+H12+H14+H15+H16+H17+H18+H19+H20+H21+H22+H23+H24+H25+H26+H27+H28)</f>
        <v>155238.22000000003</v>
      </c>
      <c r="I4" s="169">
        <f>IF(F4=0, 0, (H4/F4))</f>
        <v>1.2794197809269325</v>
      </c>
      <c r="J4" s="169">
        <f>IF(G4=0, 0, (H4/G4))</f>
        <v>1</v>
      </c>
    </row>
    <row r="5" spans="2:12" x14ac:dyDescent="0.25">
      <c r="B5" s="160" t="s">
        <v>27</v>
      </c>
      <c r="C5" s="160" t="s">
        <v>28</v>
      </c>
      <c r="D5" s="167"/>
      <c r="E5" s="167"/>
      <c r="F5" s="168"/>
      <c r="G5" s="168"/>
      <c r="H5" s="168"/>
      <c r="I5" s="169"/>
      <c r="J5" s="169"/>
    </row>
    <row r="6" spans="2:12" x14ac:dyDescent="0.25">
      <c r="B6" s="155" t="s">
        <v>183</v>
      </c>
      <c r="C6" s="155" t="s">
        <v>184</v>
      </c>
      <c r="D6" s="155" t="s">
        <v>185</v>
      </c>
      <c r="E6" s="155" t="s">
        <v>186</v>
      </c>
      <c r="F6" s="156">
        <v>3024.16</v>
      </c>
      <c r="G6" s="156">
        <v>1250.46</v>
      </c>
      <c r="H6" s="156">
        <v>1250.46</v>
      </c>
      <c r="I6" s="157">
        <f t="shared" ref="I6:I28" si="0">IF(F6=0, 0, (H6/F6))</f>
        <v>0.41349002698269938</v>
      </c>
      <c r="J6" s="157">
        <f t="shared" ref="J6:J28" si="1">IF(G6=0, 0, (H6/G6))</f>
        <v>1</v>
      </c>
    </row>
    <row r="7" spans="2:12" x14ac:dyDescent="0.25">
      <c r="B7" s="155" t="s">
        <v>183</v>
      </c>
      <c r="C7" s="155" t="s">
        <v>187</v>
      </c>
      <c r="D7" s="155" t="s">
        <v>188</v>
      </c>
      <c r="E7" s="155" t="s">
        <v>186</v>
      </c>
      <c r="F7" s="156">
        <v>170</v>
      </c>
      <c r="G7" s="156">
        <v>692.5</v>
      </c>
      <c r="H7" s="156">
        <v>692.5</v>
      </c>
      <c r="I7" s="157">
        <f t="shared" si="0"/>
        <v>4.0735294117647056</v>
      </c>
      <c r="J7" s="157">
        <f t="shared" si="1"/>
        <v>1</v>
      </c>
    </row>
    <row r="8" spans="2:12" x14ac:dyDescent="0.25">
      <c r="B8" s="155" t="s">
        <v>183</v>
      </c>
      <c r="C8" s="155" t="s">
        <v>189</v>
      </c>
      <c r="D8" s="155" t="s">
        <v>190</v>
      </c>
      <c r="E8" s="155" t="s">
        <v>186</v>
      </c>
      <c r="F8" s="156">
        <v>1232.1600000000001</v>
      </c>
      <c r="G8" s="156">
        <v>1202.26</v>
      </c>
      <c r="H8" s="156">
        <v>1202.26</v>
      </c>
      <c r="I8" s="157">
        <f t="shared" si="0"/>
        <v>0.97573367095182439</v>
      </c>
      <c r="J8" s="157">
        <f t="shared" si="1"/>
        <v>1</v>
      </c>
      <c r="K8" s="73"/>
    </row>
    <row r="9" spans="2:12" ht="15" customHeight="1" x14ac:dyDescent="0.25">
      <c r="B9" s="155" t="s">
        <v>183</v>
      </c>
      <c r="C9" s="155" t="s">
        <v>191</v>
      </c>
      <c r="D9" s="155" t="s">
        <v>192</v>
      </c>
      <c r="E9" s="155" t="s">
        <v>186</v>
      </c>
      <c r="F9" s="156">
        <v>4885.49</v>
      </c>
      <c r="G9" s="156">
        <v>10014.52</v>
      </c>
      <c r="H9" s="156">
        <v>10014.52</v>
      </c>
      <c r="I9" s="157">
        <f t="shared" si="0"/>
        <v>2.0498496568409723</v>
      </c>
      <c r="J9" s="157">
        <f t="shared" si="1"/>
        <v>1</v>
      </c>
      <c r="K9" s="73"/>
    </row>
    <row r="10" spans="2:12" x14ac:dyDescent="0.25">
      <c r="B10" s="155" t="s">
        <v>183</v>
      </c>
      <c r="C10" s="155" t="s">
        <v>193</v>
      </c>
      <c r="D10" s="155" t="s">
        <v>194</v>
      </c>
      <c r="E10" s="155" t="s">
        <v>186</v>
      </c>
      <c r="F10" s="156">
        <v>1025.4000000000001</v>
      </c>
      <c r="G10" s="156">
        <v>736.47</v>
      </c>
      <c r="H10" s="156">
        <v>736.47</v>
      </c>
      <c r="I10" s="157">
        <f t="shared" si="0"/>
        <v>0.71822703335283788</v>
      </c>
      <c r="J10" s="157">
        <f t="shared" si="1"/>
        <v>1</v>
      </c>
      <c r="K10" s="73"/>
    </row>
    <row r="11" spans="2:12" s="1" customFormat="1" x14ac:dyDescent="0.25">
      <c r="B11" s="155" t="s">
        <v>183</v>
      </c>
      <c r="C11" s="155" t="s">
        <v>195</v>
      </c>
      <c r="D11" s="155" t="s">
        <v>196</v>
      </c>
      <c r="E11" s="155" t="s">
        <v>186</v>
      </c>
      <c r="F11" s="156">
        <v>33575.1</v>
      </c>
      <c r="G11" s="156">
        <v>41814.660000000003</v>
      </c>
      <c r="H11" s="156">
        <v>41814.660000000003</v>
      </c>
      <c r="I11" s="157">
        <f t="shared" si="0"/>
        <v>1.2454068640152971</v>
      </c>
      <c r="J11" s="157">
        <f t="shared" si="1"/>
        <v>1</v>
      </c>
      <c r="K11" s="75"/>
    </row>
    <row r="12" spans="2:12" s="1" customFormat="1" x14ac:dyDescent="0.25">
      <c r="B12" s="155" t="s">
        <v>183</v>
      </c>
      <c r="C12" s="155" t="s">
        <v>197</v>
      </c>
      <c r="D12" s="155" t="s">
        <v>198</v>
      </c>
      <c r="E12" s="155" t="s">
        <v>186</v>
      </c>
      <c r="F12" s="156">
        <v>1456.05</v>
      </c>
      <c r="G12" s="156">
        <v>2107.5700000000002</v>
      </c>
      <c r="H12" s="156">
        <v>2107.5700000000002</v>
      </c>
      <c r="I12" s="157">
        <f t="shared" si="0"/>
        <v>1.4474571614985752</v>
      </c>
      <c r="J12" s="157">
        <f t="shared" si="1"/>
        <v>1</v>
      </c>
      <c r="K12" s="75"/>
    </row>
    <row r="13" spans="2:12" s="1" customFormat="1" x14ac:dyDescent="0.25">
      <c r="B13" s="155"/>
      <c r="C13" s="158">
        <v>3225</v>
      </c>
      <c r="D13" s="155" t="s">
        <v>199</v>
      </c>
      <c r="E13" s="158">
        <v>45</v>
      </c>
      <c r="F13" s="156">
        <v>180</v>
      </c>
      <c r="G13" s="156">
        <v>0</v>
      </c>
      <c r="H13" s="156">
        <v>0</v>
      </c>
      <c r="I13" s="157">
        <f t="shared" si="0"/>
        <v>0</v>
      </c>
      <c r="J13" s="157">
        <f t="shared" si="1"/>
        <v>0</v>
      </c>
    </row>
    <row r="14" spans="2:12" s="1" customFormat="1" x14ac:dyDescent="0.25">
      <c r="B14" s="155" t="s">
        <v>183</v>
      </c>
      <c r="C14" s="155" t="s">
        <v>200</v>
      </c>
      <c r="D14" s="155" t="s">
        <v>201</v>
      </c>
      <c r="E14" s="155" t="s">
        <v>186</v>
      </c>
      <c r="F14" s="156">
        <v>0</v>
      </c>
      <c r="G14" s="156">
        <v>95.74</v>
      </c>
      <c r="H14" s="156">
        <v>95.74</v>
      </c>
      <c r="I14" s="157">
        <f t="shared" si="0"/>
        <v>0</v>
      </c>
      <c r="J14" s="157">
        <f t="shared" si="1"/>
        <v>1</v>
      </c>
    </row>
    <row r="15" spans="2:12" s="1" customFormat="1" x14ac:dyDescent="0.25">
      <c r="B15" s="155" t="s">
        <v>183</v>
      </c>
      <c r="C15" s="155" t="s">
        <v>202</v>
      </c>
      <c r="D15" s="155" t="s">
        <v>203</v>
      </c>
      <c r="E15" s="155" t="s">
        <v>186</v>
      </c>
      <c r="F15" s="156">
        <v>3086.64</v>
      </c>
      <c r="G15" s="156">
        <v>3913.68</v>
      </c>
      <c r="H15" s="156">
        <v>3913.68</v>
      </c>
      <c r="I15" s="157">
        <f t="shared" si="0"/>
        <v>1.267941839670321</v>
      </c>
      <c r="J15" s="157">
        <f t="shared" si="1"/>
        <v>1</v>
      </c>
    </row>
    <row r="16" spans="2:12" s="1" customFormat="1" x14ac:dyDescent="0.25">
      <c r="B16" s="155" t="s">
        <v>183</v>
      </c>
      <c r="C16" s="155" t="s">
        <v>204</v>
      </c>
      <c r="D16" s="155" t="s">
        <v>205</v>
      </c>
      <c r="E16" s="155" t="s">
        <v>206</v>
      </c>
      <c r="F16" s="156">
        <v>0</v>
      </c>
      <c r="G16" s="156">
        <v>562.5</v>
      </c>
      <c r="H16" s="156">
        <v>562.5</v>
      </c>
      <c r="I16" s="157">
        <f t="shared" si="0"/>
        <v>0</v>
      </c>
      <c r="J16" s="157">
        <f t="shared" si="1"/>
        <v>1</v>
      </c>
    </row>
    <row r="17" spans="2:12" x14ac:dyDescent="0.25">
      <c r="B17" s="155" t="s">
        <v>183</v>
      </c>
      <c r="C17" s="155" t="s">
        <v>204</v>
      </c>
      <c r="D17" s="155" t="s">
        <v>205</v>
      </c>
      <c r="E17" s="155" t="s">
        <v>186</v>
      </c>
      <c r="F17" s="156">
        <v>1932.5</v>
      </c>
      <c r="G17" s="156">
        <v>7767.12</v>
      </c>
      <c r="H17" s="156">
        <v>7767.12</v>
      </c>
      <c r="I17" s="157">
        <f t="shared" si="0"/>
        <v>4.0192082794307895</v>
      </c>
      <c r="J17" s="157">
        <f t="shared" si="1"/>
        <v>1</v>
      </c>
      <c r="L17" s="1"/>
    </row>
    <row r="18" spans="2:12" x14ac:dyDescent="0.25">
      <c r="B18" s="155" t="s">
        <v>183</v>
      </c>
      <c r="C18" s="155" t="s">
        <v>207</v>
      </c>
      <c r="D18" s="155" t="s">
        <v>208</v>
      </c>
      <c r="E18" s="155" t="s">
        <v>186</v>
      </c>
      <c r="F18" s="156">
        <v>63.72</v>
      </c>
      <c r="G18" s="156">
        <v>116.82</v>
      </c>
      <c r="H18" s="156">
        <v>116.82</v>
      </c>
      <c r="I18" s="157">
        <f t="shared" si="0"/>
        <v>1.8333333333333333</v>
      </c>
      <c r="J18" s="157">
        <f t="shared" si="1"/>
        <v>1</v>
      </c>
      <c r="L18" s="1"/>
    </row>
    <row r="19" spans="2:12" x14ac:dyDescent="0.25">
      <c r="B19" s="155" t="s">
        <v>183</v>
      </c>
      <c r="C19" s="155" t="s">
        <v>209</v>
      </c>
      <c r="D19" s="155" t="s">
        <v>210</v>
      </c>
      <c r="E19" s="155" t="s">
        <v>206</v>
      </c>
      <c r="F19" s="156">
        <v>0</v>
      </c>
      <c r="G19" s="156">
        <v>54</v>
      </c>
      <c r="H19" s="156">
        <v>54</v>
      </c>
      <c r="I19" s="157">
        <f t="shared" si="0"/>
        <v>0</v>
      </c>
      <c r="J19" s="157">
        <f t="shared" si="1"/>
        <v>1</v>
      </c>
      <c r="L19" s="1"/>
    </row>
    <row r="20" spans="2:12" s="1" customFormat="1" x14ac:dyDescent="0.25">
      <c r="B20" s="155" t="s">
        <v>183</v>
      </c>
      <c r="C20" s="155" t="s">
        <v>209</v>
      </c>
      <c r="D20" s="155" t="s">
        <v>210</v>
      </c>
      <c r="E20" s="155" t="s">
        <v>186</v>
      </c>
      <c r="F20" s="156">
        <v>2352.1</v>
      </c>
      <c r="G20" s="156">
        <v>6139.16</v>
      </c>
      <c r="H20" s="156">
        <v>6139.16</v>
      </c>
      <c r="I20" s="157">
        <f t="shared" si="0"/>
        <v>2.6100761022065391</v>
      </c>
      <c r="J20" s="157">
        <f t="shared" si="1"/>
        <v>1</v>
      </c>
    </row>
    <row r="21" spans="2:12" s="1" customFormat="1" x14ac:dyDescent="0.25">
      <c r="B21" s="155" t="s">
        <v>183</v>
      </c>
      <c r="C21" s="155" t="s">
        <v>211</v>
      </c>
      <c r="D21" s="155" t="s">
        <v>212</v>
      </c>
      <c r="E21" s="155" t="s">
        <v>186</v>
      </c>
      <c r="F21" s="156">
        <v>65029.3</v>
      </c>
      <c r="G21" s="156">
        <v>70432.56</v>
      </c>
      <c r="H21" s="156">
        <v>70432.56</v>
      </c>
      <c r="I21" s="157">
        <f t="shared" si="0"/>
        <v>1.0830896226777775</v>
      </c>
      <c r="J21" s="157">
        <f t="shared" si="1"/>
        <v>1</v>
      </c>
    </row>
    <row r="22" spans="2:12" s="1" customFormat="1" x14ac:dyDescent="0.25">
      <c r="B22" s="155" t="s">
        <v>183</v>
      </c>
      <c r="C22" s="155" t="s">
        <v>213</v>
      </c>
      <c r="D22" s="155" t="s">
        <v>214</v>
      </c>
      <c r="E22" s="155" t="s">
        <v>186</v>
      </c>
      <c r="F22" s="156">
        <v>270.98</v>
      </c>
      <c r="G22" s="156">
        <v>2712.6</v>
      </c>
      <c r="H22" s="156">
        <v>2712.6</v>
      </c>
      <c r="I22" s="157">
        <f t="shared" si="0"/>
        <v>10.010332865894162</v>
      </c>
      <c r="J22" s="157">
        <f t="shared" si="1"/>
        <v>1</v>
      </c>
    </row>
    <row r="23" spans="2:12" s="1" customFormat="1" x14ac:dyDescent="0.25">
      <c r="B23" s="155" t="s">
        <v>183</v>
      </c>
      <c r="C23" s="155" t="s">
        <v>215</v>
      </c>
      <c r="D23" s="155" t="s">
        <v>216</v>
      </c>
      <c r="E23" s="155" t="s">
        <v>186</v>
      </c>
      <c r="F23" s="156">
        <v>411.17</v>
      </c>
      <c r="G23" s="156">
        <v>488</v>
      </c>
      <c r="H23" s="156">
        <v>488</v>
      </c>
      <c r="I23" s="157">
        <f t="shared" si="0"/>
        <v>1.1868570177785345</v>
      </c>
      <c r="J23" s="157">
        <f t="shared" si="1"/>
        <v>1</v>
      </c>
    </row>
    <row r="24" spans="2:12" s="1" customFormat="1" x14ac:dyDescent="0.25">
      <c r="B24" s="155" t="s">
        <v>183</v>
      </c>
      <c r="C24" s="155" t="s">
        <v>217</v>
      </c>
      <c r="D24" s="155" t="s">
        <v>218</v>
      </c>
      <c r="E24" s="155" t="s">
        <v>186</v>
      </c>
      <c r="F24" s="156">
        <v>1787.39</v>
      </c>
      <c r="G24" s="156">
        <v>3463.12</v>
      </c>
      <c r="H24" s="156">
        <v>3463.12</v>
      </c>
      <c r="I24" s="157">
        <f t="shared" si="0"/>
        <v>1.937529022765037</v>
      </c>
      <c r="J24" s="157">
        <f t="shared" si="1"/>
        <v>1</v>
      </c>
    </row>
    <row r="25" spans="2:12" s="1" customFormat="1" x14ac:dyDescent="0.25">
      <c r="B25" s="155" t="s">
        <v>183</v>
      </c>
      <c r="C25" s="155" t="s">
        <v>219</v>
      </c>
      <c r="D25" s="155" t="s">
        <v>220</v>
      </c>
      <c r="E25" s="155" t="s">
        <v>186</v>
      </c>
      <c r="F25" s="156">
        <v>768.82</v>
      </c>
      <c r="G25" s="156">
        <v>742.6</v>
      </c>
      <c r="H25" s="156">
        <v>742.6</v>
      </c>
      <c r="I25" s="157">
        <f t="shared" si="0"/>
        <v>0.96589578835097945</v>
      </c>
      <c r="J25" s="157">
        <f t="shared" si="1"/>
        <v>1</v>
      </c>
    </row>
    <row r="26" spans="2:12" s="1" customFormat="1" x14ac:dyDescent="0.25">
      <c r="B26" s="155" t="s">
        <v>183</v>
      </c>
      <c r="C26" s="155" t="s">
        <v>221</v>
      </c>
      <c r="D26" s="155" t="s">
        <v>222</v>
      </c>
      <c r="E26" s="155" t="s">
        <v>186</v>
      </c>
      <c r="F26" s="156">
        <v>142.52000000000001</v>
      </c>
      <c r="G26" s="156">
        <v>287.07</v>
      </c>
      <c r="H26" s="156">
        <v>287.07</v>
      </c>
      <c r="I26" s="157">
        <f t="shared" si="0"/>
        <v>2.0142436149312375</v>
      </c>
      <c r="J26" s="157">
        <f t="shared" si="1"/>
        <v>1</v>
      </c>
    </row>
    <row r="27" spans="2:12" s="1" customFormat="1" x14ac:dyDescent="0.25">
      <c r="B27" s="155" t="s">
        <v>183</v>
      </c>
      <c r="C27" s="155" t="s">
        <v>223</v>
      </c>
      <c r="D27" s="155" t="s">
        <v>224</v>
      </c>
      <c r="E27" s="155" t="s">
        <v>186</v>
      </c>
      <c r="F27" s="156">
        <v>121.36</v>
      </c>
      <c r="G27" s="156">
        <v>110</v>
      </c>
      <c r="H27" s="156">
        <v>110</v>
      </c>
      <c r="I27" s="157">
        <f t="shared" si="0"/>
        <v>0.90639419907712593</v>
      </c>
      <c r="J27" s="157">
        <f t="shared" si="1"/>
        <v>1</v>
      </c>
    </row>
    <row r="28" spans="2:12" s="1" customFormat="1" x14ac:dyDescent="0.25">
      <c r="B28" s="155" t="s">
        <v>183</v>
      </c>
      <c r="C28" s="155" t="s">
        <v>225</v>
      </c>
      <c r="D28" s="155" t="s">
        <v>226</v>
      </c>
      <c r="E28" s="155" t="s">
        <v>186</v>
      </c>
      <c r="F28" s="156">
        <v>0</v>
      </c>
      <c r="G28" s="156">
        <v>534.80999999999995</v>
      </c>
      <c r="H28" s="156">
        <v>534.80999999999995</v>
      </c>
      <c r="I28" s="157">
        <f t="shared" si="0"/>
        <v>0</v>
      </c>
      <c r="J28" s="157">
        <f t="shared" si="1"/>
        <v>1</v>
      </c>
    </row>
    <row r="29" spans="2:12" s="1" customFormat="1" x14ac:dyDescent="0.25">
      <c r="B29" s="159" t="s">
        <v>183</v>
      </c>
      <c r="C29" s="159" t="s">
        <v>183</v>
      </c>
      <c r="D29" s="159" t="s">
        <v>183</v>
      </c>
      <c r="E29" s="159" t="s">
        <v>183</v>
      </c>
      <c r="F29" s="159" t="s">
        <v>183</v>
      </c>
      <c r="G29" s="159" t="s">
        <v>183</v>
      </c>
      <c r="H29" s="159" t="s">
        <v>183</v>
      </c>
      <c r="I29" s="159" t="s">
        <v>183</v>
      </c>
      <c r="J29" s="159" t="s">
        <v>183</v>
      </c>
    </row>
    <row r="30" spans="2:12" s="1" customFormat="1" x14ac:dyDescent="0.25">
      <c r="B30" s="167" t="s">
        <v>227</v>
      </c>
      <c r="C30" s="167"/>
      <c r="D30" s="167" t="s">
        <v>228</v>
      </c>
      <c r="E30" s="167" t="s">
        <v>168</v>
      </c>
      <c r="F30" s="168">
        <f>SUM(F32)</f>
        <v>0</v>
      </c>
      <c r="G30" s="168">
        <f>SUM(G32)</f>
        <v>819.5</v>
      </c>
      <c r="H30" s="168">
        <f>SUM(H32)</f>
        <v>819.5</v>
      </c>
      <c r="I30" s="169">
        <f>IF(F30=0, 0, (H30/F30))</f>
        <v>0</v>
      </c>
      <c r="J30" s="169">
        <f>IF(G30=0, 0, (H30/G30))</f>
        <v>1</v>
      </c>
    </row>
    <row r="31" spans="2:12" s="1" customFormat="1" x14ac:dyDescent="0.25">
      <c r="B31" s="160" t="s">
        <v>27</v>
      </c>
      <c r="C31" s="160" t="s">
        <v>28</v>
      </c>
      <c r="D31" s="167"/>
      <c r="E31" s="167"/>
      <c r="F31" s="168"/>
      <c r="G31" s="168"/>
      <c r="H31" s="168"/>
      <c r="I31" s="169"/>
      <c r="J31" s="169"/>
    </row>
    <row r="32" spans="2:12" s="1" customFormat="1" x14ac:dyDescent="0.25">
      <c r="B32" s="155" t="s">
        <v>183</v>
      </c>
      <c r="C32" s="155" t="s">
        <v>229</v>
      </c>
      <c r="D32" s="155" t="s">
        <v>230</v>
      </c>
      <c r="E32" s="155" t="s">
        <v>206</v>
      </c>
      <c r="F32" s="156">
        <v>0</v>
      </c>
      <c r="G32" s="156">
        <v>819.5</v>
      </c>
      <c r="H32" s="156">
        <v>819.5</v>
      </c>
      <c r="I32" s="157">
        <f>IF(F32=0, 0, (H32/F32))</f>
        <v>0</v>
      </c>
      <c r="J32" s="157">
        <f>IF(G32=0, 0, (H32/G32))</f>
        <v>1</v>
      </c>
    </row>
    <row r="33" spans="1:15" s="1" customFormat="1" x14ac:dyDescent="0.25">
      <c r="B33" s="159" t="s">
        <v>183</v>
      </c>
      <c r="C33" s="159" t="s">
        <v>183</v>
      </c>
      <c r="D33" s="159" t="s">
        <v>183</v>
      </c>
      <c r="E33" s="159" t="s">
        <v>183</v>
      </c>
      <c r="F33" s="159" t="s">
        <v>183</v>
      </c>
      <c r="G33" s="159" t="s">
        <v>183</v>
      </c>
      <c r="H33" s="159" t="s">
        <v>183</v>
      </c>
      <c r="I33" s="159" t="s">
        <v>183</v>
      </c>
      <c r="J33" s="159" t="s">
        <v>183</v>
      </c>
    </row>
    <row r="34" spans="1:15" s="1" customFormat="1" x14ac:dyDescent="0.25">
      <c r="B34" s="165" t="s">
        <v>231</v>
      </c>
      <c r="C34" s="165"/>
      <c r="D34" s="165" t="s">
        <v>44</v>
      </c>
      <c r="E34" s="165" t="s">
        <v>168</v>
      </c>
      <c r="F34" s="174">
        <f>SUM(F36+F37+F38+F39+F40+F41)</f>
        <v>1218005.1400000001</v>
      </c>
      <c r="G34" s="174">
        <f>SUM(G36+G37+G38+G39+G40+G41)</f>
        <v>1400383.4200000002</v>
      </c>
      <c r="H34" s="174">
        <f>SUM(H36+H37+H38+H39+H40+H41)</f>
        <v>1400383.4200000002</v>
      </c>
      <c r="I34" s="175">
        <f>IF(F34=0, 0, (H34/F34))</f>
        <v>1.1497352301813768</v>
      </c>
      <c r="J34" s="175">
        <f>IF(G34=0, 0, (H34/G34))</f>
        <v>1</v>
      </c>
    </row>
    <row r="35" spans="1:15" s="1" customFormat="1" x14ac:dyDescent="0.25">
      <c r="B35" s="154" t="s">
        <v>27</v>
      </c>
      <c r="C35" s="154" t="s">
        <v>28</v>
      </c>
      <c r="D35" s="165"/>
      <c r="E35" s="165"/>
      <c r="F35" s="174"/>
      <c r="G35" s="174"/>
      <c r="H35" s="174"/>
      <c r="I35" s="175"/>
      <c r="J35" s="175"/>
    </row>
    <row r="36" spans="1:15" s="1" customFormat="1" x14ac:dyDescent="0.25">
      <c r="B36" s="155" t="s">
        <v>183</v>
      </c>
      <c r="C36" s="155" t="s">
        <v>232</v>
      </c>
      <c r="D36" s="155" t="s">
        <v>233</v>
      </c>
      <c r="E36" s="155" t="s">
        <v>234</v>
      </c>
      <c r="F36" s="156">
        <v>942621.44</v>
      </c>
      <c r="G36" s="156">
        <v>1082229.72</v>
      </c>
      <c r="H36" s="156">
        <v>1082229.72</v>
      </c>
      <c r="I36" s="157">
        <f t="shared" ref="I36:I41" si="2">IF(F36=0, 0, (H36/F36))</f>
        <v>1.1481064126867304</v>
      </c>
      <c r="J36" s="157">
        <f t="shared" ref="J36:J41" si="3">IF(G36=0, 0, (H36/G36))</f>
        <v>1</v>
      </c>
    </row>
    <row r="37" spans="1:15" s="1" customFormat="1" x14ac:dyDescent="0.25">
      <c r="B37" s="155" t="s">
        <v>183</v>
      </c>
      <c r="C37" s="155" t="s">
        <v>235</v>
      </c>
      <c r="D37" s="155" t="s">
        <v>236</v>
      </c>
      <c r="E37" s="155" t="s">
        <v>234</v>
      </c>
      <c r="F37" s="156">
        <v>0</v>
      </c>
      <c r="G37" s="156">
        <v>18944.41</v>
      </c>
      <c r="H37" s="156">
        <v>18944.41</v>
      </c>
      <c r="I37" s="157">
        <f t="shared" si="2"/>
        <v>0</v>
      </c>
      <c r="J37" s="157">
        <f t="shared" si="3"/>
        <v>1</v>
      </c>
    </row>
    <row r="38" spans="1:15" s="1" customFormat="1" x14ac:dyDescent="0.25">
      <c r="B38" s="155" t="s">
        <v>183</v>
      </c>
      <c r="C38" s="155" t="s">
        <v>237</v>
      </c>
      <c r="D38" s="155" t="s">
        <v>238</v>
      </c>
      <c r="E38" s="155" t="s">
        <v>234</v>
      </c>
      <c r="F38" s="156">
        <v>49799.59</v>
      </c>
      <c r="G38" s="156">
        <v>56092.6</v>
      </c>
      <c r="H38" s="156">
        <v>56092.6</v>
      </c>
      <c r="I38" s="157">
        <f t="shared" si="2"/>
        <v>1.126366703019041</v>
      </c>
      <c r="J38" s="157">
        <f t="shared" si="3"/>
        <v>1</v>
      </c>
    </row>
    <row r="39" spans="1:15" s="1" customFormat="1" x14ac:dyDescent="0.25">
      <c r="A39" s="25"/>
      <c r="B39" s="155" t="s">
        <v>183</v>
      </c>
      <c r="C39" s="155" t="s">
        <v>239</v>
      </c>
      <c r="D39" s="155" t="s">
        <v>240</v>
      </c>
      <c r="E39" s="155" t="s">
        <v>234</v>
      </c>
      <c r="F39" s="156">
        <v>155017.73000000001</v>
      </c>
      <c r="G39" s="156">
        <v>181745.35</v>
      </c>
      <c r="H39" s="156">
        <v>181745.35</v>
      </c>
      <c r="I39" s="157">
        <f t="shared" si="2"/>
        <v>1.1724165358375458</v>
      </c>
      <c r="J39" s="157">
        <f t="shared" si="3"/>
        <v>1</v>
      </c>
      <c r="K39" s="25"/>
    </row>
    <row r="40" spans="1:15" s="1" customFormat="1" x14ac:dyDescent="0.25">
      <c r="B40" s="155" t="s">
        <v>183</v>
      </c>
      <c r="C40" s="155" t="s">
        <v>241</v>
      </c>
      <c r="D40" s="155" t="s">
        <v>242</v>
      </c>
      <c r="E40" s="155" t="s">
        <v>234</v>
      </c>
      <c r="F40" s="156">
        <v>67237.52</v>
      </c>
      <c r="G40" s="156">
        <v>60195.34</v>
      </c>
      <c r="H40" s="156">
        <v>60195.34</v>
      </c>
      <c r="I40" s="157">
        <f t="shared" si="2"/>
        <v>0.8952641322880438</v>
      </c>
      <c r="J40" s="157">
        <f t="shared" si="3"/>
        <v>1</v>
      </c>
    </row>
    <row r="41" spans="1:15" s="1" customFormat="1" x14ac:dyDescent="0.25">
      <c r="B41" s="155" t="s">
        <v>183</v>
      </c>
      <c r="C41" s="155" t="s">
        <v>243</v>
      </c>
      <c r="D41" s="155" t="s">
        <v>244</v>
      </c>
      <c r="E41" s="155" t="s">
        <v>234</v>
      </c>
      <c r="F41" s="156">
        <v>3328.86</v>
      </c>
      <c r="G41" s="156">
        <v>1176</v>
      </c>
      <c r="H41" s="156">
        <v>1176</v>
      </c>
      <c r="I41" s="157">
        <f t="shared" si="2"/>
        <v>0.35327409383392511</v>
      </c>
      <c r="J41" s="157">
        <f t="shared" si="3"/>
        <v>1</v>
      </c>
    </row>
    <row r="42" spans="1:15" s="1" customFormat="1" x14ac:dyDescent="0.25">
      <c r="B42" s="159" t="s">
        <v>183</v>
      </c>
      <c r="C42" s="159" t="s">
        <v>183</v>
      </c>
      <c r="D42" s="159" t="s">
        <v>183</v>
      </c>
      <c r="E42" s="159" t="s">
        <v>183</v>
      </c>
      <c r="F42" s="159" t="s">
        <v>183</v>
      </c>
      <c r="G42" s="159" t="s">
        <v>183</v>
      </c>
      <c r="H42" s="159" t="s">
        <v>183</v>
      </c>
      <c r="I42" s="159" t="s">
        <v>183</v>
      </c>
      <c r="J42" s="159" t="s">
        <v>183</v>
      </c>
    </row>
    <row r="43" spans="1:15" s="1" customFormat="1" x14ac:dyDescent="0.25">
      <c r="B43" s="167" t="s">
        <v>245</v>
      </c>
      <c r="C43" s="167"/>
      <c r="D43" s="167" t="s">
        <v>100</v>
      </c>
      <c r="E43" s="167" t="s">
        <v>168</v>
      </c>
      <c r="F43" s="168">
        <f>SUM(F45+F46+F47+F48+F49)</f>
        <v>1658.28</v>
      </c>
      <c r="G43" s="168">
        <f>SUM(G45+G46+G47+G48+G49)</f>
        <v>1640.25</v>
      </c>
      <c r="H43" s="168">
        <f>SUM(H45+H46+H47+H48+H49)</f>
        <v>1640.25</v>
      </c>
      <c r="I43" s="169">
        <f>IF(F43=0, 0, (H43/F43))</f>
        <v>0.98912728851581155</v>
      </c>
      <c r="J43" s="169">
        <f>IF(G43=0, 0, (H43/G43))</f>
        <v>1</v>
      </c>
    </row>
    <row r="44" spans="1:15" s="25" customFormat="1" x14ac:dyDescent="0.25">
      <c r="B44" s="160" t="s">
        <v>27</v>
      </c>
      <c r="C44" s="160" t="s">
        <v>28</v>
      </c>
      <c r="D44" s="167"/>
      <c r="E44" s="167"/>
      <c r="F44" s="168"/>
      <c r="G44" s="168"/>
      <c r="H44" s="168"/>
      <c r="I44" s="169"/>
      <c r="J44" s="169"/>
    </row>
    <row r="45" spans="1:15" s="1" customFormat="1" x14ac:dyDescent="0.25">
      <c r="B45" s="155" t="s">
        <v>183</v>
      </c>
      <c r="C45" s="155" t="s">
        <v>191</v>
      </c>
      <c r="D45" s="155" t="s">
        <v>192</v>
      </c>
      <c r="E45" s="155" t="s">
        <v>206</v>
      </c>
      <c r="F45" s="156">
        <v>600</v>
      </c>
      <c r="G45" s="156">
        <v>593.33000000000004</v>
      </c>
      <c r="H45" s="156">
        <v>593.33000000000004</v>
      </c>
      <c r="I45" s="157">
        <f>IF(F45=0, 0, (H45/F45))</f>
        <v>0.98888333333333345</v>
      </c>
      <c r="J45" s="157">
        <f>IF(G45=0, 0, (H45/G45))</f>
        <v>1</v>
      </c>
    </row>
    <row r="46" spans="1:15" s="1" customFormat="1" x14ac:dyDescent="0.25">
      <c r="B46" s="155" t="s">
        <v>183</v>
      </c>
      <c r="C46" s="155" t="s">
        <v>197</v>
      </c>
      <c r="D46" s="155" t="s">
        <v>198</v>
      </c>
      <c r="E46" s="155" t="s">
        <v>206</v>
      </c>
      <c r="F46" s="156">
        <v>0</v>
      </c>
      <c r="G46" s="156">
        <v>251.28</v>
      </c>
      <c r="H46" s="156">
        <v>251.28</v>
      </c>
      <c r="I46" s="157">
        <f>IF(F46=0, 0, (H46/F46))</f>
        <v>0</v>
      </c>
      <c r="J46" s="157">
        <f>IF(G46=0, 0, (H46/G46))</f>
        <v>1</v>
      </c>
    </row>
    <row r="47" spans="1:15" s="1" customFormat="1" x14ac:dyDescent="0.25">
      <c r="B47" s="155" t="s">
        <v>183</v>
      </c>
      <c r="C47" s="155" t="s">
        <v>219</v>
      </c>
      <c r="D47" s="155" t="s">
        <v>220</v>
      </c>
      <c r="E47" s="155" t="s">
        <v>206</v>
      </c>
      <c r="F47" s="156">
        <v>0</v>
      </c>
      <c r="G47" s="156">
        <v>347.97</v>
      </c>
      <c r="H47" s="156">
        <v>347.97</v>
      </c>
      <c r="I47" s="157">
        <f>IF(F47=0, 0, (H47/F47))</f>
        <v>0</v>
      </c>
      <c r="J47" s="157">
        <f>IF(G47=0, 0, (H47/G47))</f>
        <v>1</v>
      </c>
      <c r="K47" s="75"/>
      <c r="L47" s="75"/>
      <c r="M47" s="75"/>
      <c r="N47" s="75"/>
      <c r="O47" s="75"/>
    </row>
    <row r="48" spans="1:15" x14ac:dyDescent="0.25">
      <c r="B48" s="155" t="s">
        <v>183</v>
      </c>
      <c r="C48" s="155" t="s">
        <v>225</v>
      </c>
      <c r="D48" s="155" t="s">
        <v>226</v>
      </c>
      <c r="E48" s="155" t="s">
        <v>206</v>
      </c>
      <c r="F48" s="156">
        <v>1058.28</v>
      </c>
      <c r="G48" s="156">
        <v>147.75</v>
      </c>
      <c r="H48" s="156">
        <v>147.75</v>
      </c>
      <c r="I48" s="157">
        <f>IF(F48=0, 0, (H48/F48))</f>
        <v>0.13961333484522054</v>
      </c>
      <c r="J48" s="157">
        <f>IF(G48=0, 0, (H48/G48))</f>
        <v>1</v>
      </c>
      <c r="K48" s="73"/>
      <c r="L48" s="73"/>
      <c r="M48" s="73"/>
      <c r="N48" s="73"/>
      <c r="O48" s="73"/>
    </row>
    <row r="49" spans="2:18" x14ac:dyDescent="0.25">
      <c r="B49" s="155" t="s">
        <v>183</v>
      </c>
      <c r="C49" s="155" t="s">
        <v>225</v>
      </c>
      <c r="D49" s="155" t="s">
        <v>226</v>
      </c>
      <c r="E49" s="155" t="s">
        <v>186</v>
      </c>
      <c r="F49" s="156">
        <v>0</v>
      </c>
      <c r="G49" s="156">
        <v>299.92</v>
      </c>
      <c r="H49" s="156">
        <v>299.92</v>
      </c>
      <c r="I49" s="157">
        <f>IF(F49=0, 0, (H49/F49))</f>
        <v>0</v>
      </c>
      <c r="J49" s="157">
        <f>IF(G49=0, 0, (H49/G49))</f>
        <v>1</v>
      </c>
      <c r="K49" s="73"/>
      <c r="L49" s="73"/>
      <c r="M49" s="73"/>
      <c r="N49" s="73"/>
      <c r="O49" s="73"/>
    </row>
    <row r="50" spans="2:18" x14ac:dyDescent="0.25">
      <c r="B50" s="159" t="s">
        <v>183</v>
      </c>
      <c r="C50" s="159" t="s">
        <v>183</v>
      </c>
      <c r="D50" s="159" t="s">
        <v>183</v>
      </c>
      <c r="E50" s="159" t="s">
        <v>183</v>
      </c>
      <c r="F50" s="159" t="s">
        <v>183</v>
      </c>
      <c r="G50" s="159" t="s">
        <v>183</v>
      </c>
      <c r="H50" s="159" t="s">
        <v>183</v>
      </c>
      <c r="I50" s="159" t="s">
        <v>183</v>
      </c>
      <c r="J50" s="159" t="s">
        <v>183</v>
      </c>
      <c r="K50" s="73"/>
      <c r="L50" s="73"/>
      <c r="M50" s="73"/>
      <c r="N50" s="73"/>
      <c r="O50" s="73"/>
      <c r="Q50" s="70"/>
      <c r="R50" s="70"/>
    </row>
    <row r="51" spans="2:18" s="38" customFormat="1" x14ac:dyDescent="0.25">
      <c r="B51" s="167" t="s">
        <v>246</v>
      </c>
      <c r="C51" s="167"/>
      <c r="D51" s="167" t="s">
        <v>247</v>
      </c>
      <c r="E51" s="167" t="s">
        <v>168</v>
      </c>
      <c r="F51" s="168">
        <f>SUM(F53+F54)</f>
        <v>7439.5</v>
      </c>
      <c r="G51" s="168">
        <f>SUM(G53+G54)</f>
        <v>3257.26</v>
      </c>
      <c r="H51" s="168">
        <f>SUM(H53+H54)</f>
        <v>3257.26</v>
      </c>
      <c r="I51" s="169">
        <f>IF(F51=0, 0, (H51/F51))</f>
        <v>0.43783318771422813</v>
      </c>
      <c r="J51" s="169">
        <f>IF(G51=0, 0, (H51/G51))</f>
        <v>1</v>
      </c>
      <c r="Q51" s="68"/>
      <c r="R51" s="68"/>
    </row>
    <row r="52" spans="2:18" x14ac:dyDescent="0.25">
      <c r="B52" s="160" t="s">
        <v>27</v>
      </c>
      <c r="C52" s="160" t="s">
        <v>28</v>
      </c>
      <c r="D52" s="167"/>
      <c r="E52" s="167"/>
      <c r="F52" s="168"/>
      <c r="G52" s="168"/>
      <c r="H52" s="168"/>
      <c r="I52" s="169"/>
      <c r="J52" s="169"/>
      <c r="K52" s="73"/>
      <c r="L52" s="73"/>
      <c r="M52" s="73"/>
      <c r="N52" s="73"/>
      <c r="O52" s="73"/>
    </row>
    <row r="53" spans="2:18" x14ac:dyDescent="0.25">
      <c r="B53" s="155" t="s">
        <v>183</v>
      </c>
      <c r="C53" s="155" t="s">
        <v>191</v>
      </c>
      <c r="D53" s="155" t="s">
        <v>192</v>
      </c>
      <c r="E53" s="155" t="s">
        <v>206</v>
      </c>
      <c r="F53" s="156">
        <v>0</v>
      </c>
      <c r="G53" s="156">
        <v>69.760000000000005</v>
      </c>
      <c r="H53" s="156">
        <v>69.760000000000005</v>
      </c>
      <c r="I53" s="157">
        <f>IF(F53=0, 0, (H53/F53))</f>
        <v>0</v>
      </c>
      <c r="J53" s="157">
        <f>IF(G53=0, 0, (H53/G53))</f>
        <v>1</v>
      </c>
      <c r="K53" s="73"/>
      <c r="L53" s="73"/>
      <c r="M53" s="73"/>
      <c r="N53" s="73"/>
      <c r="O53" s="73"/>
    </row>
    <row r="54" spans="2:18" x14ac:dyDescent="0.25">
      <c r="B54" s="155" t="s">
        <v>183</v>
      </c>
      <c r="C54" s="155" t="s">
        <v>248</v>
      </c>
      <c r="D54" s="155" t="s">
        <v>249</v>
      </c>
      <c r="E54" s="155" t="s">
        <v>206</v>
      </c>
      <c r="F54" s="156">
        <v>7439.5</v>
      </c>
      <c r="G54" s="156">
        <v>3187.5</v>
      </c>
      <c r="H54" s="156">
        <v>3187.5</v>
      </c>
      <c r="I54" s="157">
        <f>IF(F54=0, 0, (H54/F54))</f>
        <v>0.42845621345520535</v>
      </c>
      <c r="J54" s="157">
        <f>IF(G54=0, 0, (H54/G54))</f>
        <v>1</v>
      </c>
      <c r="K54" s="73"/>
      <c r="L54" s="73"/>
      <c r="M54" s="73"/>
      <c r="N54" s="73"/>
      <c r="O54" s="73"/>
    </row>
    <row r="55" spans="2:18" x14ac:dyDescent="0.25">
      <c r="B55" s="159" t="s">
        <v>183</v>
      </c>
      <c r="C55" s="159" t="s">
        <v>183</v>
      </c>
      <c r="D55" s="159" t="s">
        <v>183</v>
      </c>
      <c r="E55" s="159" t="s">
        <v>183</v>
      </c>
      <c r="F55" s="159" t="s">
        <v>183</v>
      </c>
      <c r="G55" s="159" t="s">
        <v>183</v>
      </c>
      <c r="H55" s="159" t="s">
        <v>183</v>
      </c>
      <c r="I55" s="159" t="s">
        <v>183</v>
      </c>
      <c r="J55" s="159" t="s">
        <v>183</v>
      </c>
      <c r="K55" s="73"/>
      <c r="L55" s="73"/>
      <c r="M55" s="73"/>
      <c r="N55" s="73"/>
      <c r="O55" s="73"/>
    </row>
    <row r="56" spans="2:18" s="1" customFormat="1" x14ac:dyDescent="0.25">
      <c r="B56" s="167" t="s">
        <v>250</v>
      </c>
      <c r="C56" s="167"/>
      <c r="D56" s="167" t="s">
        <v>47</v>
      </c>
      <c r="E56" s="167" t="s">
        <v>168</v>
      </c>
      <c r="F56" s="168">
        <f>SUM(F58+F59+F60+F61+F62+F63+F64+F65+F66+F67+F68+F69+F70+F71+F72+F73+F74+F75+F76+F77)</f>
        <v>40038.28</v>
      </c>
      <c r="G56" s="168">
        <f>SUM(G58+G59+G60+G61+G62+G63+G64+G65+G66+G67+G68+G69+G70+G71+G72+G73+G74+G75+G76+G77)</f>
        <v>42125.41</v>
      </c>
      <c r="H56" s="168">
        <f>SUM(H58+H59+H60+H61+H62+H63+H64+H65+H66+H67+H68+H69+H70+H71+H72+H73+H74+H75+H76+H77)</f>
        <v>42125.41</v>
      </c>
      <c r="I56" s="169">
        <f>IF(F56=0, 0, (H56/F56))</f>
        <v>1.0521283631564593</v>
      </c>
      <c r="J56" s="169">
        <f>IF(G56=0, 0, (H56/G56))</f>
        <v>1</v>
      </c>
      <c r="K56" s="75"/>
      <c r="L56" s="75"/>
      <c r="M56" s="75"/>
      <c r="N56" s="75"/>
      <c r="O56" s="75"/>
    </row>
    <row r="57" spans="2:18" s="1" customFormat="1" x14ac:dyDescent="0.25">
      <c r="B57" s="160" t="s">
        <v>27</v>
      </c>
      <c r="C57" s="160" t="s">
        <v>28</v>
      </c>
      <c r="D57" s="167"/>
      <c r="E57" s="167"/>
      <c r="F57" s="168"/>
      <c r="G57" s="168"/>
      <c r="H57" s="168"/>
      <c r="I57" s="169"/>
      <c r="J57" s="169"/>
      <c r="K57" s="75"/>
      <c r="L57" s="75"/>
      <c r="M57" s="75"/>
      <c r="N57" s="75"/>
      <c r="O57" s="75"/>
    </row>
    <row r="58" spans="2:18" s="1" customFormat="1" x14ac:dyDescent="0.25">
      <c r="B58" s="155" t="s">
        <v>183</v>
      </c>
      <c r="C58" s="155" t="s">
        <v>184</v>
      </c>
      <c r="D58" s="155" t="s">
        <v>185</v>
      </c>
      <c r="E58" s="155" t="s">
        <v>251</v>
      </c>
      <c r="F58" s="156">
        <v>2007.9</v>
      </c>
      <c r="G58" s="156">
        <v>1742.01</v>
      </c>
      <c r="H58" s="156">
        <v>1742.01</v>
      </c>
      <c r="I58" s="157">
        <f t="shared" ref="I58:I77" si="4">IF(F58=0, 0, (H58/F58))</f>
        <v>0.86757806663678461</v>
      </c>
      <c r="J58" s="157">
        <f t="shared" ref="J58:J77" si="5">IF(G58=0, 0, (H58/G58))</f>
        <v>1</v>
      </c>
      <c r="K58" s="75"/>
      <c r="L58" s="75"/>
      <c r="M58" s="75"/>
      <c r="N58" s="75"/>
      <c r="O58" s="75"/>
    </row>
    <row r="59" spans="2:18" s="1" customFormat="1" x14ac:dyDescent="0.25">
      <c r="B59" s="155" t="s">
        <v>183</v>
      </c>
      <c r="C59" s="155" t="s">
        <v>187</v>
      </c>
      <c r="D59" s="155" t="s">
        <v>188</v>
      </c>
      <c r="E59" s="155" t="s">
        <v>252</v>
      </c>
      <c r="F59" s="156">
        <v>0</v>
      </c>
      <c r="G59" s="156">
        <v>100</v>
      </c>
      <c r="H59" s="156">
        <v>100</v>
      </c>
      <c r="I59" s="157">
        <f t="shared" si="4"/>
        <v>0</v>
      </c>
      <c r="J59" s="157">
        <f t="shared" si="5"/>
        <v>1</v>
      </c>
    </row>
    <row r="60" spans="2:18" s="1" customFormat="1" x14ac:dyDescent="0.25">
      <c r="B60" s="155" t="s">
        <v>183</v>
      </c>
      <c r="C60" s="155" t="s">
        <v>189</v>
      </c>
      <c r="D60" s="155" t="s">
        <v>253</v>
      </c>
      <c r="E60" s="155" t="s">
        <v>251</v>
      </c>
      <c r="F60" s="156">
        <v>0</v>
      </c>
      <c r="G60" s="156">
        <v>118.98</v>
      </c>
      <c r="H60" s="156">
        <v>118.98</v>
      </c>
      <c r="I60" s="157">
        <f t="shared" si="4"/>
        <v>0</v>
      </c>
      <c r="J60" s="157">
        <f t="shared" si="5"/>
        <v>1</v>
      </c>
    </row>
    <row r="61" spans="2:18" s="30" customFormat="1" x14ac:dyDescent="0.25">
      <c r="B61" s="155" t="s">
        <v>183</v>
      </c>
      <c r="C61" s="155" t="s">
        <v>191</v>
      </c>
      <c r="D61" s="155" t="s">
        <v>192</v>
      </c>
      <c r="E61" s="155" t="s">
        <v>251</v>
      </c>
      <c r="F61" s="156">
        <v>0</v>
      </c>
      <c r="G61" s="156">
        <v>124.85</v>
      </c>
      <c r="H61" s="156">
        <v>124.85</v>
      </c>
      <c r="I61" s="157">
        <f t="shared" si="4"/>
        <v>0</v>
      </c>
      <c r="J61" s="157">
        <f t="shared" si="5"/>
        <v>1</v>
      </c>
    </row>
    <row r="62" spans="2:18" x14ac:dyDescent="0.25">
      <c r="B62" s="155" t="s">
        <v>183</v>
      </c>
      <c r="C62" s="155" t="s">
        <v>191</v>
      </c>
      <c r="D62" s="155" t="s">
        <v>192</v>
      </c>
      <c r="E62" s="155" t="s">
        <v>252</v>
      </c>
      <c r="F62" s="156">
        <v>1638.2</v>
      </c>
      <c r="G62" s="156">
        <v>175.56</v>
      </c>
      <c r="H62" s="156">
        <v>175.56</v>
      </c>
      <c r="I62" s="157">
        <f t="shared" si="4"/>
        <v>0.1071664021486998</v>
      </c>
      <c r="J62" s="157">
        <f t="shared" si="5"/>
        <v>1</v>
      </c>
      <c r="K62" s="73"/>
    </row>
    <row r="63" spans="2:18" x14ac:dyDescent="0.25">
      <c r="B63" s="155" t="s">
        <v>183</v>
      </c>
      <c r="C63" s="155" t="s">
        <v>193</v>
      </c>
      <c r="D63" s="155" t="s">
        <v>194</v>
      </c>
      <c r="E63" s="155" t="s">
        <v>251</v>
      </c>
      <c r="F63" s="156">
        <v>840.66</v>
      </c>
      <c r="G63" s="156">
        <v>173.65</v>
      </c>
      <c r="H63" s="156">
        <v>173.65</v>
      </c>
      <c r="I63" s="157">
        <f t="shared" si="4"/>
        <v>0.20656389027668737</v>
      </c>
      <c r="J63" s="157">
        <f t="shared" si="5"/>
        <v>1</v>
      </c>
      <c r="K63" s="73"/>
    </row>
    <row r="64" spans="2:18" x14ac:dyDescent="0.25">
      <c r="B64" s="155" t="s">
        <v>183</v>
      </c>
      <c r="C64" s="155" t="s">
        <v>197</v>
      </c>
      <c r="D64" s="155" t="s">
        <v>198</v>
      </c>
      <c r="E64" s="155" t="s">
        <v>252</v>
      </c>
      <c r="F64" s="156">
        <v>0</v>
      </c>
      <c r="G64" s="156">
        <v>507.5</v>
      </c>
      <c r="H64" s="156">
        <v>507.5</v>
      </c>
      <c r="I64" s="157">
        <f t="shared" si="4"/>
        <v>0</v>
      </c>
      <c r="J64" s="157">
        <f t="shared" si="5"/>
        <v>1</v>
      </c>
      <c r="K64" s="73"/>
    </row>
    <row r="65" spans="2:12" x14ac:dyDescent="0.25">
      <c r="B65" s="155" t="s">
        <v>183</v>
      </c>
      <c r="C65" s="155" t="s">
        <v>254</v>
      </c>
      <c r="D65" s="155" t="s">
        <v>199</v>
      </c>
      <c r="E65" s="155" t="s">
        <v>251</v>
      </c>
      <c r="F65" s="156">
        <v>297.48</v>
      </c>
      <c r="G65" s="156">
        <v>267.27999999999997</v>
      </c>
      <c r="H65" s="156">
        <v>267.27999999999997</v>
      </c>
      <c r="I65" s="157">
        <f t="shared" si="4"/>
        <v>0.89848057012236104</v>
      </c>
      <c r="J65" s="157">
        <f t="shared" si="5"/>
        <v>1</v>
      </c>
      <c r="K65" s="73"/>
    </row>
    <row r="66" spans="2:12" x14ac:dyDescent="0.25">
      <c r="B66" s="155" t="s">
        <v>183</v>
      </c>
      <c r="C66" s="155" t="s">
        <v>254</v>
      </c>
      <c r="D66" s="155" t="s">
        <v>199</v>
      </c>
      <c r="E66" s="155" t="s">
        <v>252</v>
      </c>
      <c r="F66" s="156">
        <v>0</v>
      </c>
      <c r="G66" s="156">
        <v>126.34</v>
      </c>
      <c r="H66" s="156">
        <v>126.34</v>
      </c>
      <c r="I66" s="157">
        <f t="shared" si="4"/>
        <v>0</v>
      </c>
      <c r="J66" s="157">
        <f t="shared" si="5"/>
        <v>1</v>
      </c>
      <c r="K66" s="73"/>
    </row>
    <row r="67" spans="2:12" x14ac:dyDescent="0.25">
      <c r="B67" s="155" t="s">
        <v>183</v>
      </c>
      <c r="C67" s="155" t="s">
        <v>219</v>
      </c>
      <c r="D67" s="155" t="s">
        <v>220</v>
      </c>
      <c r="E67" s="155" t="s">
        <v>251</v>
      </c>
      <c r="F67" s="156">
        <v>232.2</v>
      </c>
      <c r="G67" s="156">
        <v>370</v>
      </c>
      <c r="H67" s="156">
        <v>370</v>
      </c>
      <c r="I67" s="157">
        <f t="shared" si="4"/>
        <v>1.5934539190353145</v>
      </c>
      <c r="J67" s="157">
        <f t="shared" si="5"/>
        <v>1</v>
      </c>
      <c r="K67" s="73"/>
    </row>
    <row r="68" spans="2:12" s="1" customFormat="1" x14ac:dyDescent="0.25">
      <c r="B68" s="155" t="s">
        <v>183</v>
      </c>
      <c r="C68" s="155" t="s">
        <v>219</v>
      </c>
      <c r="D68" s="155" t="s">
        <v>220</v>
      </c>
      <c r="E68" s="155" t="s">
        <v>252</v>
      </c>
      <c r="F68" s="156">
        <v>0</v>
      </c>
      <c r="G68" s="156">
        <v>172.07</v>
      </c>
      <c r="H68" s="156">
        <v>172.07</v>
      </c>
      <c r="I68" s="157">
        <f t="shared" si="4"/>
        <v>0</v>
      </c>
      <c r="J68" s="157">
        <f t="shared" si="5"/>
        <v>1</v>
      </c>
      <c r="K68" s="75"/>
      <c r="L68" s="16"/>
    </row>
    <row r="69" spans="2:12" s="1" customFormat="1" x14ac:dyDescent="0.25">
      <c r="B69" s="155" t="s">
        <v>183</v>
      </c>
      <c r="C69" s="155" t="s">
        <v>255</v>
      </c>
      <c r="D69" s="155" t="s">
        <v>62</v>
      </c>
      <c r="E69" s="155" t="s">
        <v>252</v>
      </c>
      <c r="F69" s="156">
        <v>0</v>
      </c>
      <c r="G69" s="156">
        <v>19.91</v>
      </c>
      <c r="H69" s="156">
        <v>19.91</v>
      </c>
      <c r="I69" s="157">
        <f t="shared" si="4"/>
        <v>0</v>
      </c>
      <c r="J69" s="157">
        <f t="shared" si="5"/>
        <v>1</v>
      </c>
      <c r="K69" s="75"/>
    </row>
    <row r="70" spans="2:12" s="1" customFormat="1" x14ac:dyDescent="0.25">
      <c r="B70" s="155" t="s">
        <v>183</v>
      </c>
      <c r="C70" s="155" t="s">
        <v>255</v>
      </c>
      <c r="D70" s="155" t="s">
        <v>62</v>
      </c>
      <c r="E70" s="155" t="s">
        <v>234</v>
      </c>
      <c r="F70" s="156">
        <v>2273.09</v>
      </c>
      <c r="G70" s="156">
        <v>292</v>
      </c>
      <c r="H70" s="156">
        <v>292</v>
      </c>
      <c r="I70" s="157">
        <f t="shared" si="4"/>
        <v>0.12845949786414088</v>
      </c>
      <c r="J70" s="157">
        <f t="shared" si="5"/>
        <v>1</v>
      </c>
      <c r="K70" s="75"/>
    </row>
    <row r="71" spans="2:12" s="30" customFormat="1" x14ac:dyDescent="0.25">
      <c r="B71" s="155" t="s">
        <v>183</v>
      </c>
      <c r="C71" s="155" t="s">
        <v>225</v>
      </c>
      <c r="D71" s="155" t="s">
        <v>226</v>
      </c>
      <c r="E71" s="155" t="s">
        <v>251</v>
      </c>
      <c r="F71" s="156">
        <v>1319.54</v>
      </c>
      <c r="G71" s="156">
        <v>911.46</v>
      </c>
      <c r="H71" s="156">
        <v>911.46</v>
      </c>
      <c r="I71" s="157">
        <f t="shared" si="4"/>
        <v>0.69074071267259807</v>
      </c>
      <c r="J71" s="157">
        <f t="shared" si="5"/>
        <v>1</v>
      </c>
    </row>
    <row r="72" spans="2:12" x14ac:dyDescent="0.25">
      <c r="B72" s="155" t="s">
        <v>183</v>
      </c>
      <c r="C72" s="155" t="s">
        <v>225</v>
      </c>
      <c r="D72" s="155" t="s">
        <v>226</v>
      </c>
      <c r="E72" s="155" t="s">
        <v>256</v>
      </c>
      <c r="F72" s="156">
        <v>1175.3399999999999</v>
      </c>
      <c r="G72" s="156">
        <v>777.14</v>
      </c>
      <c r="H72" s="156">
        <v>777.14</v>
      </c>
      <c r="I72" s="157">
        <f t="shared" si="4"/>
        <v>0.66120441744516478</v>
      </c>
      <c r="J72" s="157">
        <f t="shared" si="5"/>
        <v>1</v>
      </c>
      <c r="K72" s="73"/>
    </row>
    <row r="73" spans="2:12" x14ac:dyDescent="0.25">
      <c r="B73" s="155" t="s">
        <v>183</v>
      </c>
      <c r="C73" s="155" t="s">
        <v>225</v>
      </c>
      <c r="D73" s="155" t="s">
        <v>226</v>
      </c>
      <c r="E73" s="155" t="s">
        <v>252</v>
      </c>
      <c r="F73" s="156">
        <v>0</v>
      </c>
      <c r="G73" s="156">
        <v>891.36</v>
      </c>
      <c r="H73" s="156">
        <v>891.36</v>
      </c>
      <c r="I73" s="157">
        <f t="shared" si="4"/>
        <v>0</v>
      </c>
      <c r="J73" s="157">
        <f t="shared" si="5"/>
        <v>1</v>
      </c>
      <c r="K73" s="73"/>
    </row>
    <row r="74" spans="2:12" x14ac:dyDescent="0.25">
      <c r="B74" s="155" t="s">
        <v>183</v>
      </c>
      <c r="C74" s="155" t="s">
        <v>257</v>
      </c>
      <c r="D74" s="155" t="s">
        <v>258</v>
      </c>
      <c r="E74" s="155" t="s">
        <v>259</v>
      </c>
      <c r="F74" s="156">
        <v>29709.24</v>
      </c>
      <c r="G74" s="156">
        <v>33966.300000000003</v>
      </c>
      <c r="H74" s="156">
        <v>33966.300000000003</v>
      </c>
      <c r="I74" s="157">
        <f t="shared" si="4"/>
        <v>1.1432907741833853</v>
      </c>
      <c r="J74" s="157">
        <f t="shared" si="5"/>
        <v>1</v>
      </c>
      <c r="K74" s="73"/>
    </row>
    <row r="75" spans="2:12" x14ac:dyDescent="0.25">
      <c r="B75" s="155" t="s">
        <v>183</v>
      </c>
      <c r="C75" s="155" t="s">
        <v>229</v>
      </c>
      <c r="D75" s="155" t="s">
        <v>230</v>
      </c>
      <c r="E75" s="155" t="s">
        <v>251</v>
      </c>
      <c r="F75" s="156">
        <v>0</v>
      </c>
      <c r="G75" s="156">
        <v>781.8</v>
      </c>
      <c r="H75" s="156">
        <v>781.8</v>
      </c>
      <c r="I75" s="157">
        <f t="shared" si="4"/>
        <v>0</v>
      </c>
      <c r="J75" s="157">
        <f t="shared" si="5"/>
        <v>1</v>
      </c>
      <c r="K75" s="73"/>
    </row>
    <row r="76" spans="2:12" x14ac:dyDescent="0.25">
      <c r="B76" s="155" t="s">
        <v>183</v>
      </c>
      <c r="C76" s="155" t="s">
        <v>260</v>
      </c>
      <c r="D76" s="155" t="s">
        <v>261</v>
      </c>
      <c r="E76" s="155" t="s">
        <v>256</v>
      </c>
      <c r="F76" s="156">
        <v>107.63</v>
      </c>
      <c r="G76" s="156">
        <v>37.200000000000003</v>
      </c>
      <c r="H76" s="156">
        <v>37.200000000000003</v>
      </c>
      <c r="I76" s="157">
        <f t="shared" si="4"/>
        <v>0.34562854222800338</v>
      </c>
      <c r="J76" s="157">
        <f t="shared" si="5"/>
        <v>1</v>
      </c>
      <c r="K76" s="73"/>
    </row>
    <row r="77" spans="2:12" x14ac:dyDescent="0.25">
      <c r="B77" s="155" t="s">
        <v>183</v>
      </c>
      <c r="C77" s="155" t="s">
        <v>260</v>
      </c>
      <c r="D77" s="155" t="s">
        <v>261</v>
      </c>
      <c r="E77" s="155" t="s">
        <v>234</v>
      </c>
      <c r="F77" s="156">
        <v>437</v>
      </c>
      <c r="G77" s="156">
        <v>570</v>
      </c>
      <c r="H77" s="156">
        <v>570</v>
      </c>
      <c r="I77" s="157">
        <f t="shared" si="4"/>
        <v>1.3043478260869565</v>
      </c>
      <c r="J77" s="157">
        <f t="shared" si="5"/>
        <v>1</v>
      </c>
      <c r="K77" s="73"/>
    </row>
    <row r="78" spans="2:12" x14ac:dyDescent="0.25">
      <c r="B78" s="159" t="s">
        <v>183</v>
      </c>
      <c r="C78" s="159" t="s">
        <v>183</v>
      </c>
      <c r="D78" s="159" t="s">
        <v>183</v>
      </c>
      <c r="E78" s="159" t="s">
        <v>183</v>
      </c>
      <c r="F78" s="159" t="s">
        <v>183</v>
      </c>
      <c r="G78" s="159" t="s">
        <v>183</v>
      </c>
      <c r="H78" s="159" t="s">
        <v>183</v>
      </c>
      <c r="I78" s="159" t="s">
        <v>183</v>
      </c>
      <c r="J78" s="159" t="s">
        <v>183</v>
      </c>
      <c r="K78" s="73"/>
    </row>
    <row r="79" spans="2:12" x14ac:dyDescent="0.25">
      <c r="B79" s="167" t="s">
        <v>262</v>
      </c>
      <c r="C79" s="167"/>
      <c r="D79" s="167" t="s">
        <v>67</v>
      </c>
      <c r="E79" s="167" t="s">
        <v>168</v>
      </c>
      <c r="F79" s="168">
        <f>SUM(F81)</f>
        <v>375</v>
      </c>
      <c r="G79" s="168">
        <f>SUM(G81)</f>
        <v>399.6</v>
      </c>
      <c r="H79" s="168">
        <f>SUM(H81)</f>
        <v>399.6</v>
      </c>
      <c r="I79" s="169">
        <f>IF(F79=0, 0, (H79/F79))</f>
        <v>1.0656000000000001</v>
      </c>
      <c r="J79" s="169">
        <f>IF(G79=0, 0, (H79/G79))</f>
        <v>1</v>
      </c>
      <c r="K79" s="73"/>
    </row>
    <row r="80" spans="2:12" x14ac:dyDescent="0.25">
      <c r="B80" s="160" t="s">
        <v>27</v>
      </c>
      <c r="C80" s="160" t="s">
        <v>28</v>
      </c>
      <c r="D80" s="167"/>
      <c r="E80" s="167"/>
      <c r="F80" s="168"/>
      <c r="G80" s="168"/>
      <c r="H80" s="168"/>
      <c r="I80" s="169"/>
      <c r="J80" s="169"/>
      <c r="K80" s="73"/>
    </row>
    <row r="81" spans="2:11" x14ac:dyDescent="0.25">
      <c r="B81" s="155" t="s">
        <v>183</v>
      </c>
      <c r="C81" s="155" t="s">
        <v>191</v>
      </c>
      <c r="D81" s="155" t="s">
        <v>192</v>
      </c>
      <c r="E81" s="155" t="s">
        <v>206</v>
      </c>
      <c r="F81" s="156">
        <v>375</v>
      </c>
      <c r="G81" s="156">
        <v>399.6</v>
      </c>
      <c r="H81" s="156">
        <v>399.6</v>
      </c>
      <c r="I81" s="157">
        <f>IF(F81=0, 0, (H81/F81))</f>
        <v>1.0656000000000001</v>
      </c>
      <c r="J81" s="157">
        <f>IF(G81=0, 0, (H81/G81))</f>
        <v>1</v>
      </c>
      <c r="K81" s="73"/>
    </row>
    <row r="82" spans="2:11" s="1" customFormat="1" x14ac:dyDescent="0.25">
      <c r="B82" s="159" t="s">
        <v>183</v>
      </c>
      <c r="C82" s="159" t="s">
        <v>183</v>
      </c>
      <c r="D82" s="159" t="s">
        <v>183</v>
      </c>
      <c r="E82" s="159" t="s">
        <v>183</v>
      </c>
      <c r="F82" s="159" t="s">
        <v>183</v>
      </c>
      <c r="G82" s="159" t="s">
        <v>183</v>
      </c>
      <c r="H82" s="159" t="s">
        <v>183</v>
      </c>
      <c r="I82" s="159" t="s">
        <v>183</v>
      </c>
      <c r="J82" s="159" t="s">
        <v>183</v>
      </c>
      <c r="K82" s="74"/>
    </row>
    <row r="83" spans="2:11" s="1" customFormat="1" x14ac:dyDescent="0.25">
      <c r="B83" s="167" t="s">
        <v>263</v>
      </c>
      <c r="C83" s="167"/>
      <c r="D83" s="167" t="s">
        <v>50</v>
      </c>
      <c r="E83" s="167" t="s">
        <v>168</v>
      </c>
      <c r="F83" s="168">
        <f>SUM(F85)</f>
        <v>0</v>
      </c>
      <c r="G83" s="168">
        <f>SUM(G85)</f>
        <v>0</v>
      </c>
      <c r="H83" s="168">
        <f>SUM(H85)</f>
        <v>24556.77</v>
      </c>
      <c r="I83" s="169">
        <f>IF(F83=0, 0, (H83/F83))</f>
        <v>0</v>
      </c>
      <c r="J83" s="169">
        <f>IF(G83=0, 0, (H83/G83))</f>
        <v>0</v>
      </c>
      <c r="K83" s="74"/>
    </row>
    <row r="84" spans="2:11" s="1" customFormat="1" x14ac:dyDescent="0.25">
      <c r="B84" s="160" t="s">
        <v>27</v>
      </c>
      <c r="C84" s="160" t="s">
        <v>28</v>
      </c>
      <c r="D84" s="167"/>
      <c r="E84" s="167"/>
      <c r="F84" s="168"/>
      <c r="G84" s="168"/>
      <c r="H84" s="168"/>
      <c r="I84" s="169"/>
      <c r="J84" s="169"/>
      <c r="K84" s="74"/>
    </row>
    <row r="85" spans="2:11" s="1" customFormat="1" x14ac:dyDescent="0.25">
      <c r="B85" s="155" t="s">
        <v>183</v>
      </c>
      <c r="C85" s="155" t="s">
        <v>260</v>
      </c>
      <c r="D85" s="155" t="s">
        <v>264</v>
      </c>
      <c r="E85" s="155" t="s">
        <v>234</v>
      </c>
      <c r="F85" s="156">
        <v>0</v>
      </c>
      <c r="G85" s="156">
        <v>0</v>
      </c>
      <c r="H85" s="156">
        <v>24556.77</v>
      </c>
      <c r="I85" s="157">
        <f>IF(F85=0, 0, (H85/F85))</f>
        <v>0</v>
      </c>
      <c r="J85" s="157">
        <f>IF(G85=0, 0, (H85/G85))</f>
        <v>0</v>
      </c>
      <c r="K85" s="16"/>
    </row>
    <row r="86" spans="2:11" s="1" customFormat="1" x14ac:dyDescent="0.25">
      <c r="B86" s="159" t="s">
        <v>183</v>
      </c>
      <c r="C86" s="159" t="s">
        <v>183</v>
      </c>
      <c r="D86" s="159" t="s">
        <v>183</v>
      </c>
      <c r="E86" s="159" t="s">
        <v>183</v>
      </c>
      <c r="F86" s="159" t="s">
        <v>183</v>
      </c>
      <c r="G86" s="159" t="s">
        <v>183</v>
      </c>
      <c r="H86" s="159" t="s">
        <v>183</v>
      </c>
      <c r="I86" s="159" t="s">
        <v>183</v>
      </c>
      <c r="J86" s="159" t="s">
        <v>183</v>
      </c>
      <c r="K86" s="16"/>
    </row>
    <row r="87" spans="2:11" s="1" customFormat="1" x14ac:dyDescent="0.25">
      <c r="B87" s="167" t="s">
        <v>265</v>
      </c>
      <c r="C87" s="167"/>
      <c r="D87" s="167" t="s">
        <v>266</v>
      </c>
      <c r="E87" s="167" t="s">
        <v>168</v>
      </c>
      <c r="F87" s="168">
        <f>SUM(F89+F90)</f>
        <v>0</v>
      </c>
      <c r="G87" s="168">
        <f>SUM(G89+G90)</f>
        <v>0</v>
      </c>
      <c r="H87" s="168">
        <f>SUM(H89+H90)</f>
        <v>747.59</v>
      </c>
      <c r="I87" s="169">
        <f>IF(F87=0, 0, (H87/F87))</f>
        <v>0</v>
      </c>
      <c r="J87" s="169">
        <f>IF(G87=0, 0, (H87/G87))</f>
        <v>0</v>
      </c>
      <c r="K87" s="16"/>
    </row>
    <row r="88" spans="2:11" s="1" customFormat="1" x14ac:dyDescent="0.25">
      <c r="B88" s="160" t="s">
        <v>27</v>
      </c>
      <c r="C88" s="160" t="s">
        <v>28</v>
      </c>
      <c r="D88" s="167"/>
      <c r="E88" s="167"/>
      <c r="F88" s="168"/>
      <c r="G88" s="168"/>
      <c r="H88" s="168"/>
      <c r="I88" s="169"/>
      <c r="J88" s="169"/>
      <c r="K88" s="16"/>
    </row>
    <row r="89" spans="2:11" s="1" customFormat="1" x14ac:dyDescent="0.25">
      <c r="B89" s="155" t="s">
        <v>183</v>
      </c>
      <c r="C89" s="155" t="s">
        <v>191</v>
      </c>
      <c r="D89" s="155" t="s">
        <v>192</v>
      </c>
      <c r="E89" s="155" t="s">
        <v>206</v>
      </c>
      <c r="F89" s="156">
        <v>0</v>
      </c>
      <c r="G89" s="156">
        <v>0</v>
      </c>
      <c r="H89" s="156">
        <v>693.19</v>
      </c>
      <c r="I89" s="157">
        <f>IF(F89=0, 0, (H89/F89))</f>
        <v>0</v>
      </c>
      <c r="J89" s="157">
        <f>IF(G89=0, 0, (H89/G89))</f>
        <v>0</v>
      </c>
    </row>
    <row r="90" spans="2:11" s="1" customFormat="1" x14ac:dyDescent="0.25">
      <c r="B90" s="155" t="s">
        <v>183</v>
      </c>
      <c r="C90" s="155" t="s">
        <v>211</v>
      </c>
      <c r="D90" s="155" t="s">
        <v>212</v>
      </c>
      <c r="E90" s="155" t="s">
        <v>206</v>
      </c>
      <c r="F90" s="156">
        <v>0</v>
      </c>
      <c r="G90" s="156">
        <v>0</v>
      </c>
      <c r="H90" s="156">
        <v>54.4</v>
      </c>
      <c r="I90" s="157">
        <f>IF(F90=0, 0, (H90/F90))</f>
        <v>0</v>
      </c>
      <c r="J90" s="157">
        <f>IF(G90=0, 0, (H90/G90))</f>
        <v>0</v>
      </c>
    </row>
    <row r="91" spans="2:11" s="1" customFormat="1" x14ac:dyDescent="0.25">
      <c r="B91" s="159" t="s">
        <v>183</v>
      </c>
      <c r="C91" s="159" t="s">
        <v>183</v>
      </c>
      <c r="D91" s="159" t="s">
        <v>183</v>
      </c>
      <c r="E91" s="159" t="s">
        <v>183</v>
      </c>
      <c r="F91" s="159" t="s">
        <v>183</v>
      </c>
      <c r="G91" s="159" t="s">
        <v>183</v>
      </c>
      <c r="H91" s="159" t="s">
        <v>183</v>
      </c>
      <c r="I91" s="159" t="s">
        <v>183</v>
      </c>
      <c r="J91" s="159" t="s">
        <v>183</v>
      </c>
    </row>
    <row r="92" spans="2:11" s="1" customFormat="1" x14ac:dyDescent="0.25">
      <c r="B92" s="167" t="s">
        <v>84</v>
      </c>
      <c r="C92" s="167"/>
      <c r="D92" s="167" t="s">
        <v>85</v>
      </c>
      <c r="E92" s="167" t="s">
        <v>168</v>
      </c>
      <c r="F92" s="168">
        <f>SUM(F94+F95)</f>
        <v>729.96</v>
      </c>
      <c r="G92" s="168">
        <f>SUM(G94+G95)</f>
        <v>2164.75</v>
      </c>
      <c r="H92" s="168">
        <f>SUM(H94+H95)</f>
        <v>2164.75</v>
      </c>
      <c r="I92" s="169">
        <f>IF(F92=0, 0, (H92/F92))</f>
        <v>2.9655734560797851</v>
      </c>
      <c r="J92" s="169">
        <f>IF(G92=0, 0, (H92/G92))</f>
        <v>1</v>
      </c>
    </row>
    <row r="93" spans="2:11" s="1" customFormat="1" x14ac:dyDescent="0.25">
      <c r="B93" s="160" t="s">
        <v>27</v>
      </c>
      <c r="C93" s="160" t="s">
        <v>28</v>
      </c>
      <c r="D93" s="167"/>
      <c r="E93" s="167"/>
      <c r="F93" s="168"/>
      <c r="G93" s="168"/>
      <c r="H93" s="168"/>
      <c r="I93" s="169"/>
      <c r="J93" s="169"/>
    </row>
    <row r="94" spans="2:11" s="1" customFormat="1" x14ac:dyDescent="0.25">
      <c r="B94" s="155" t="s">
        <v>183</v>
      </c>
      <c r="C94" s="155" t="s">
        <v>193</v>
      </c>
      <c r="D94" s="155" t="s">
        <v>194</v>
      </c>
      <c r="E94" s="155" t="s">
        <v>234</v>
      </c>
      <c r="F94" s="156">
        <v>0</v>
      </c>
      <c r="G94" s="156">
        <v>1434.79</v>
      </c>
      <c r="H94" s="156">
        <v>1434.79</v>
      </c>
      <c r="I94" s="157">
        <f>IF(F94=0, 0, (H94/F94))</f>
        <v>0</v>
      </c>
      <c r="J94" s="157">
        <f>IF(G94=0, 0, (H94/G94))</f>
        <v>1</v>
      </c>
    </row>
    <row r="95" spans="2:11" s="12" customFormat="1" x14ac:dyDescent="0.25">
      <c r="B95" s="155" t="s">
        <v>183</v>
      </c>
      <c r="C95" s="155" t="s">
        <v>215</v>
      </c>
      <c r="D95" s="155" t="s">
        <v>216</v>
      </c>
      <c r="E95" s="155" t="s">
        <v>206</v>
      </c>
      <c r="F95" s="156">
        <v>729.96</v>
      </c>
      <c r="G95" s="156">
        <v>729.96</v>
      </c>
      <c r="H95" s="156">
        <v>729.96</v>
      </c>
      <c r="I95" s="157">
        <f>IF(F95=0, 0, (H95/F95))</f>
        <v>1</v>
      </c>
      <c r="J95" s="157">
        <f>IF(G95=0, 0, (H95/G95))</f>
        <v>1</v>
      </c>
    </row>
    <row r="96" spans="2:11" s="1" customFormat="1" x14ac:dyDescent="0.25">
      <c r="B96" s="159" t="s">
        <v>183</v>
      </c>
      <c r="C96" s="159" t="s">
        <v>183</v>
      </c>
      <c r="D96" s="159" t="s">
        <v>183</v>
      </c>
      <c r="E96" s="159" t="s">
        <v>183</v>
      </c>
      <c r="F96" s="159" t="s">
        <v>183</v>
      </c>
      <c r="G96" s="159" t="s">
        <v>183</v>
      </c>
      <c r="H96" s="159" t="s">
        <v>183</v>
      </c>
      <c r="I96" s="159" t="s">
        <v>183</v>
      </c>
      <c r="J96" s="159" t="s">
        <v>183</v>
      </c>
      <c r="K96" s="16"/>
    </row>
    <row r="97" spans="2:11" s="1" customFormat="1" x14ac:dyDescent="0.25">
      <c r="B97" s="167" t="s">
        <v>79</v>
      </c>
      <c r="C97" s="167"/>
      <c r="D97" s="167" t="s">
        <v>86</v>
      </c>
      <c r="E97" s="167" t="s">
        <v>168</v>
      </c>
      <c r="F97" s="168">
        <f>SUM(F99)</f>
        <v>73918.55</v>
      </c>
      <c r="G97" s="168">
        <f>SUM(G99)</f>
        <v>70926.19</v>
      </c>
      <c r="H97" s="168">
        <f>SUM(H99)</f>
        <v>70926.19</v>
      </c>
      <c r="I97" s="169">
        <f>IF(F97=0, 0, (H97/F97))</f>
        <v>0.95951814530993906</v>
      </c>
      <c r="J97" s="169">
        <f>IF(G97=0, 0, (H97/G97))</f>
        <v>1</v>
      </c>
      <c r="K97" s="16"/>
    </row>
    <row r="98" spans="2:11" s="1" customFormat="1" x14ac:dyDescent="0.25">
      <c r="B98" s="160" t="s">
        <v>27</v>
      </c>
      <c r="C98" s="160" t="s">
        <v>28</v>
      </c>
      <c r="D98" s="167"/>
      <c r="E98" s="167"/>
      <c r="F98" s="168"/>
      <c r="G98" s="168"/>
      <c r="H98" s="168"/>
      <c r="I98" s="169"/>
      <c r="J98" s="169"/>
      <c r="K98" s="16"/>
    </row>
    <row r="99" spans="2:11" s="1" customFormat="1" x14ac:dyDescent="0.25">
      <c r="B99" s="155" t="s">
        <v>183</v>
      </c>
      <c r="C99" s="155" t="s">
        <v>193</v>
      </c>
      <c r="D99" s="155" t="s">
        <v>194</v>
      </c>
      <c r="E99" s="155" t="s">
        <v>234</v>
      </c>
      <c r="F99" s="156">
        <v>73918.55</v>
      </c>
      <c r="G99" s="156">
        <v>70926.19</v>
      </c>
      <c r="H99" s="156">
        <v>70926.19</v>
      </c>
      <c r="I99" s="157">
        <f>IF(F99=0, 0, (H99/F99))</f>
        <v>0.95951814530993906</v>
      </c>
      <c r="J99" s="157">
        <f>IF(G99=0, 0, (H99/G99))</f>
        <v>1</v>
      </c>
      <c r="K99" s="16"/>
    </row>
    <row r="100" spans="2:11" s="1" customFormat="1" x14ac:dyDescent="0.25">
      <c r="B100" s="159" t="s">
        <v>183</v>
      </c>
      <c r="C100" s="159" t="s">
        <v>183</v>
      </c>
      <c r="D100" s="159" t="s">
        <v>183</v>
      </c>
      <c r="E100" s="159" t="s">
        <v>183</v>
      </c>
      <c r="F100" s="159" t="s">
        <v>183</v>
      </c>
      <c r="G100" s="159" t="s">
        <v>183</v>
      </c>
      <c r="H100" s="159" t="s">
        <v>183</v>
      </c>
      <c r="I100" s="159" t="s">
        <v>183</v>
      </c>
      <c r="J100" s="159" t="s">
        <v>183</v>
      </c>
      <c r="K100" s="16"/>
    </row>
    <row r="101" spans="2:11" s="1" customFormat="1" x14ac:dyDescent="0.25">
      <c r="B101" s="167" t="s">
        <v>267</v>
      </c>
      <c r="C101" s="167"/>
      <c r="D101" s="167" t="s">
        <v>80</v>
      </c>
      <c r="E101" s="167" t="s">
        <v>168</v>
      </c>
      <c r="F101" s="168">
        <f>SUM(F103)</f>
        <v>713.6</v>
      </c>
      <c r="G101" s="168">
        <f>SUM(G103)</f>
        <v>711</v>
      </c>
      <c r="H101" s="168">
        <f>SUM(H103)</f>
        <v>711</v>
      </c>
      <c r="I101" s="169">
        <f>IF(F101=0, 0, (H101/F101))</f>
        <v>0.99635650224215244</v>
      </c>
      <c r="J101" s="169">
        <f>IF(G101=0, 0, (H101/G101))</f>
        <v>1</v>
      </c>
      <c r="K101" s="16"/>
    </row>
    <row r="102" spans="2:11" s="1" customFormat="1" x14ac:dyDescent="0.25">
      <c r="B102" s="160" t="s">
        <v>27</v>
      </c>
      <c r="C102" s="160" t="s">
        <v>28</v>
      </c>
      <c r="D102" s="167"/>
      <c r="E102" s="167"/>
      <c r="F102" s="168"/>
      <c r="G102" s="168"/>
      <c r="H102" s="168"/>
      <c r="I102" s="169"/>
      <c r="J102" s="169"/>
      <c r="K102" s="16"/>
    </row>
    <row r="103" spans="2:11" s="1" customFormat="1" x14ac:dyDescent="0.25">
      <c r="B103" s="155" t="s">
        <v>183</v>
      </c>
      <c r="C103" s="155" t="s">
        <v>268</v>
      </c>
      <c r="D103" s="155" t="s">
        <v>269</v>
      </c>
      <c r="E103" s="155" t="s">
        <v>234</v>
      </c>
      <c r="F103" s="156">
        <v>713.6</v>
      </c>
      <c r="G103" s="156">
        <v>711</v>
      </c>
      <c r="H103" s="156">
        <v>711</v>
      </c>
      <c r="I103" s="157">
        <f>IF(F103=0, 0, (H103/F103))</f>
        <v>0.99635650224215244</v>
      </c>
      <c r="J103" s="157">
        <f>IF(G103=0, 0, (H103/G103))</f>
        <v>1</v>
      </c>
      <c r="K103" s="16"/>
    </row>
    <row r="104" spans="2:11" s="1" customFormat="1" x14ac:dyDescent="0.25">
      <c r="B104" s="159" t="s">
        <v>183</v>
      </c>
      <c r="C104" s="159" t="s">
        <v>183</v>
      </c>
      <c r="D104" s="159" t="s">
        <v>183</v>
      </c>
      <c r="E104" s="159" t="s">
        <v>183</v>
      </c>
      <c r="F104" s="159" t="s">
        <v>183</v>
      </c>
      <c r="G104" s="159" t="s">
        <v>183</v>
      </c>
      <c r="H104" s="159" t="s">
        <v>183</v>
      </c>
      <c r="I104" s="159" t="s">
        <v>183</v>
      </c>
      <c r="J104" s="159" t="s">
        <v>183</v>
      </c>
      <c r="K104" s="16"/>
    </row>
    <row r="105" spans="2:11" s="1" customFormat="1" x14ac:dyDescent="0.25">
      <c r="B105" s="167" t="s">
        <v>270</v>
      </c>
      <c r="C105" s="167"/>
      <c r="D105" s="167" t="s">
        <v>271</v>
      </c>
      <c r="E105" s="167" t="s">
        <v>168</v>
      </c>
      <c r="F105" s="168">
        <f>SUM(F107+F108+F109)</f>
        <v>0</v>
      </c>
      <c r="G105" s="168">
        <f>SUM(G107+G108+G109)</f>
        <v>0</v>
      </c>
      <c r="H105" s="168">
        <f>SUM(H107+H108+H109)</f>
        <v>844.11</v>
      </c>
      <c r="I105" s="169">
        <f>IF(F105=0, 0, (H105/F105))</f>
        <v>0</v>
      </c>
      <c r="J105" s="169">
        <f>IF(G105=0, 0, (H105/G105))</f>
        <v>0</v>
      </c>
      <c r="K105" s="16"/>
    </row>
    <row r="106" spans="2:11" s="1" customFormat="1" x14ac:dyDescent="0.25">
      <c r="B106" s="160" t="s">
        <v>27</v>
      </c>
      <c r="C106" s="160" t="s">
        <v>28</v>
      </c>
      <c r="D106" s="167"/>
      <c r="E106" s="167"/>
      <c r="F106" s="168"/>
      <c r="G106" s="168"/>
      <c r="H106" s="168"/>
      <c r="I106" s="169"/>
      <c r="J106" s="169"/>
      <c r="K106" s="16"/>
    </row>
    <row r="107" spans="2:11" s="1" customFormat="1" x14ac:dyDescent="0.25">
      <c r="B107" s="155" t="s">
        <v>183</v>
      </c>
      <c r="C107" s="155" t="s">
        <v>193</v>
      </c>
      <c r="D107" s="155" t="s">
        <v>194</v>
      </c>
      <c r="E107" s="155" t="s">
        <v>206</v>
      </c>
      <c r="F107" s="156">
        <v>0</v>
      </c>
      <c r="G107" s="156">
        <v>0</v>
      </c>
      <c r="H107" s="156">
        <v>494.09</v>
      </c>
      <c r="I107" s="157">
        <f>IF(F107=0, 0, (H107/F107))</f>
        <v>0</v>
      </c>
      <c r="J107" s="157">
        <f>IF(G107=0, 0, (H107/G107))</f>
        <v>0</v>
      </c>
      <c r="K107" s="16"/>
    </row>
    <row r="108" spans="2:11" s="1" customFormat="1" x14ac:dyDescent="0.25">
      <c r="B108" s="155" t="s">
        <v>183</v>
      </c>
      <c r="C108" s="155" t="s">
        <v>215</v>
      </c>
      <c r="D108" s="155" t="s">
        <v>216</v>
      </c>
      <c r="E108" s="155" t="s">
        <v>206</v>
      </c>
      <c r="F108" s="156">
        <v>0</v>
      </c>
      <c r="G108" s="156">
        <v>0</v>
      </c>
      <c r="H108" s="156">
        <v>79.55</v>
      </c>
      <c r="I108" s="157">
        <f>IF(F108=0, 0, (H108/F108))</f>
        <v>0</v>
      </c>
      <c r="J108" s="157">
        <f>IF(G108=0, 0, (H108/G108))</f>
        <v>0</v>
      </c>
      <c r="K108" s="16"/>
    </row>
    <row r="109" spans="2:11" s="1" customFormat="1" x14ac:dyDescent="0.25">
      <c r="B109" s="155" t="s">
        <v>183</v>
      </c>
      <c r="C109" s="155" t="s">
        <v>215</v>
      </c>
      <c r="D109" s="155" t="s">
        <v>216</v>
      </c>
      <c r="E109" s="155" t="s">
        <v>252</v>
      </c>
      <c r="F109" s="156">
        <v>0</v>
      </c>
      <c r="G109" s="156">
        <v>0</v>
      </c>
      <c r="H109" s="156">
        <v>270.47000000000003</v>
      </c>
      <c r="I109" s="157">
        <f>IF(F109=0, 0, (H109/F109))</f>
        <v>0</v>
      </c>
      <c r="J109" s="157">
        <f>IF(G109=0, 0, (H109/G109))</f>
        <v>0</v>
      </c>
    </row>
    <row r="110" spans="2:11" s="1" customFormat="1" x14ac:dyDescent="0.25">
      <c r="B110" s="159" t="s">
        <v>183</v>
      </c>
      <c r="C110" s="159" t="s">
        <v>183</v>
      </c>
      <c r="D110" s="159" t="s">
        <v>183</v>
      </c>
      <c r="E110" s="159" t="s">
        <v>183</v>
      </c>
      <c r="F110" s="159" t="s">
        <v>183</v>
      </c>
      <c r="G110" s="159" t="s">
        <v>183</v>
      </c>
      <c r="H110" s="159" t="s">
        <v>183</v>
      </c>
      <c r="I110" s="159" t="s">
        <v>183</v>
      </c>
      <c r="J110" s="159" t="s">
        <v>183</v>
      </c>
    </row>
    <row r="111" spans="2:11" s="1" customFormat="1" x14ac:dyDescent="0.25">
      <c r="B111" s="167" t="s">
        <v>272</v>
      </c>
      <c r="C111" s="167"/>
      <c r="D111" s="167" t="s">
        <v>78</v>
      </c>
      <c r="E111" s="167" t="s">
        <v>168</v>
      </c>
      <c r="F111" s="168">
        <f>SUM(F113+F114+F116+F117+F118+F119+F121+F122)</f>
        <v>14712.800000000001</v>
      </c>
      <c r="G111" s="168">
        <f>SUM(G113+G114+G116+G117+G118+G119+G121+G122)</f>
        <v>14032.94</v>
      </c>
      <c r="H111" s="168">
        <f>SUM(H113+H114+H116+H117+H118+H119+H121+H122)</f>
        <v>14032.94</v>
      </c>
      <c r="I111" s="169">
        <f>IF(F111=0, 0, (H111/F111))</f>
        <v>0.95379125659289865</v>
      </c>
      <c r="J111" s="169">
        <f>IF(G111=0, 0, (H111/G111))</f>
        <v>1</v>
      </c>
    </row>
    <row r="112" spans="2:11" s="1" customFormat="1" x14ac:dyDescent="0.25">
      <c r="B112" s="160" t="s">
        <v>27</v>
      </c>
      <c r="C112" s="160" t="s">
        <v>28</v>
      </c>
      <c r="D112" s="167"/>
      <c r="E112" s="167"/>
      <c r="F112" s="168"/>
      <c r="G112" s="168"/>
      <c r="H112" s="168"/>
      <c r="I112" s="169"/>
      <c r="J112" s="169"/>
    </row>
    <row r="113" spans="2:12" s="1" customFormat="1" x14ac:dyDescent="0.25">
      <c r="B113" s="155" t="s">
        <v>183</v>
      </c>
      <c r="C113" s="155" t="s">
        <v>232</v>
      </c>
      <c r="D113" s="155" t="s">
        <v>233</v>
      </c>
      <c r="E113" s="155" t="s">
        <v>206</v>
      </c>
      <c r="F113" s="156">
        <v>2898.9</v>
      </c>
      <c r="G113" s="156">
        <v>6381.18</v>
      </c>
      <c r="H113" s="156">
        <v>6381.18</v>
      </c>
      <c r="I113" s="157">
        <f t="shared" ref="I113:I122" si="6">IF(F113=0, 0, (H113/F113))</f>
        <v>2.2012418503570319</v>
      </c>
      <c r="J113" s="157">
        <f t="shared" ref="J113:J122" si="7">IF(G113=0, 0, (H113/G113))</f>
        <v>1</v>
      </c>
    </row>
    <row r="114" spans="2:12" s="12" customFormat="1" x14ac:dyDescent="0.25">
      <c r="B114" s="155" t="s">
        <v>183</v>
      </c>
      <c r="C114" s="155" t="s">
        <v>232</v>
      </c>
      <c r="D114" s="155" t="s">
        <v>233</v>
      </c>
      <c r="E114" s="155" t="s">
        <v>273</v>
      </c>
      <c r="F114" s="156">
        <v>0</v>
      </c>
      <c r="G114" s="156">
        <v>1011.62</v>
      </c>
      <c r="H114" s="156">
        <v>1011.62</v>
      </c>
      <c r="I114" s="157">
        <f t="shared" si="6"/>
        <v>0</v>
      </c>
      <c r="J114" s="157">
        <f t="shared" si="7"/>
        <v>1</v>
      </c>
    </row>
    <row r="115" spans="2:12" s="12" customFormat="1" x14ac:dyDescent="0.25">
      <c r="B115" s="155"/>
      <c r="C115" s="155" t="s">
        <v>232</v>
      </c>
      <c r="D115" s="155" t="s">
        <v>233</v>
      </c>
      <c r="E115" s="158">
        <v>51</v>
      </c>
      <c r="F115" s="156">
        <v>5244.92</v>
      </c>
      <c r="G115" s="156">
        <v>0</v>
      </c>
      <c r="H115" s="156">
        <v>0</v>
      </c>
      <c r="I115" s="157">
        <f t="shared" si="6"/>
        <v>0</v>
      </c>
      <c r="J115" s="157">
        <f t="shared" si="7"/>
        <v>0</v>
      </c>
    </row>
    <row r="116" spans="2:12" s="12" customFormat="1" x14ac:dyDescent="0.25">
      <c r="B116" s="155" t="s">
        <v>183</v>
      </c>
      <c r="C116" s="155" t="s">
        <v>232</v>
      </c>
      <c r="D116" s="155" t="s">
        <v>233</v>
      </c>
      <c r="E116" s="155" t="s">
        <v>274</v>
      </c>
      <c r="F116" s="156">
        <v>4636.8</v>
      </c>
      <c r="G116" s="156">
        <v>2345.37</v>
      </c>
      <c r="H116" s="156">
        <v>2345.37</v>
      </c>
      <c r="I116" s="157">
        <f t="shared" si="6"/>
        <v>0.50581651138716355</v>
      </c>
      <c r="J116" s="157">
        <f t="shared" si="7"/>
        <v>1</v>
      </c>
    </row>
    <row r="117" spans="2:12" s="12" customFormat="1" x14ac:dyDescent="0.25">
      <c r="B117" s="155" t="s">
        <v>183</v>
      </c>
      <c r="C117" s="155" t="s">
        <v>237</v>
      </c>
      <c r="D117" s="155" t="s">
        <v>238</v>
      </c>
      <c r="E117" s="155" t="s">
        <v>206</v>
      </c>
      <c r="F117" s="156">
        <v>5244.92</v>
      </c>
      <c r="G117" s="156">
        <v>1200</v>
      </c>
      <c r="H117" s="156">
        <v>1200</v>
      </c>
      <c r="I117" s="157">
        <f t="shared" si="6"/>
        <v>0.2287928128551055</v>
      </c>
      <c r="J117" s="157">
        <f t="shared" si="7"/>
        <v>1</v>
      </c>
    </row>
    <row r="118" spans="2:12" s="1" customFormat="1" x14ac:dyDescent="0.25">
      <c r="B118" s="155" t="s">
        <v>183</v>
      </c>
      <c r="C118" s="155" t="s">
        <v>239</v>
      </c>
      <c r="D118" s="155" t="s">
        <v>240</v>
      </c>
      <c r="E118" s="155" t="s">
        <v>206</v>
      </c>
      <c r="F118" s="156">
        <v>1361.76</v>
      </c>
      <c r="G118" s="156">
        <v>834.95</v>
      </c>
      <c r="H118" s="156">
        <v>834.95</v>
      </c>
      <c r="I118" s="157">
        <f t="shared" si="6"/>
        <v>0.6131403477852192</v>
      </c>
      <c r="J118" s="157">
        <f t="shared" si="7"/>
        <v>1</v>
      </c>
    </row>
    <row r="119" spans="2:12" s="12" customFormat="1" x14ac:dyDescent="0.25">
      <c r="B119" s="155" t="s">
        <v>183</v>
      </c>
      <c r="C119" s="155" t="s">
        <v>239</v>
      </c>
      <c r="D119" s="155" t="s">
        <v>240</v>
      </c>
      <c r="E119" s="155" t="s">
        <v>273</v>
      </c>
      <c r="F119" s="156">
        <v>0</v>
      </c>
      <c r="G119" s="156">
        <v>384.87</v>
      </c>
      <c r="H119" s="156">
        <v>384.87</v>
      </c>
      <c r="I119" s="157">
        <f t="shared" si="6"/>
        <v>0</v>
      </c>
      <c r="J119" s="157">
        <f t="shared" si="7"/>
        <v>1</v>
      </c>
    </row>
    <row r="120" spans="2:12" s="12" customFormat="1" x14ac:dyDescent="0.25">
      <c r="B120" s="155"/>
      <c r="C120" s="155" t="s">
        <v>239</v>
      </c>
      <c r="D120" s="155" t="s">
        <v>240</v>
      </c>
      <c r="E120" s="158">
        <v>54</v>
      </c>
      <c r="F120" s="156">
        <v>176.61</v>
      </c>
      <c r="G120" s="156">
        <v>0</v>
      </c>
      <c r="H120" s="156">
        <v>0</v>
      </c>
      <c r="I120" s="157">
        <f t="shared" si="6"/>
        <v>0</v>
      </c>
      <c r="J120" s="157">
        <f t="shared" si="7"/>
        <v>0</v>
      </c>
    </row>
    <row r="121" spans="2:12" s="12" customFormat="1" x14ac:dyDescent="0.25">
      <c r="B121" s="155" t="s">
        <v>183</v>
      </c>
      <c r="C121" s="155" t="s">
        <v>239</v>
      </c>
      <c r="D121" s="155" t="s">
        <v>240</v>
      </c>
      <c r="E121" s="155" t="s">
        <v>234</v>
      </c>
      <c r="F121" s="156">
        <v>570.41999999999996</v>
      </c>
      <c r="G121" s="156">
        <v>386.98</v>
      </c>
      <c r="H121" s="156">
        <v>386.98</v>
      </c>
      <c r="I121" s="157">
        <f t="shared" si="6"/>
        <v>0.67841239788226226</v>
      </c>
      <c r="J121" s="157">
        <f t="shared" si="7"/>
        <v>1</v>
      </c>
    </row>
    <row r="122" spans="2:12" s="12" customFormat="1" x14ac:dyDescent="0.25">
      <c r="B122" s="155" t="s">
        <v>183</v>
      </c>
      <c r="C122" s="155" t="s">
        <v>241</v>
      </c>
      <c r="D122" s="155" t="s">
        <v>242</v>
      </c>
      <c r="E122" s="155" t="s">
        <v>206</v>
      </c>
      <c r="F122" s="156">
        <v>0</v>
      </c>
      <c r="G122" s="156">
        <v>1487.97</v>
      </c>
      <c r="H122" s="156">
        <v>1487.97</v>
      </c>
      <c r="I122" s="157">
        <f t="shared" si="6"/>
        <v>0</v>
      </c>
      <c r="J122" s="157">
        <f t="shared" si="7"/>
        <v>1</v>
      </c>
    </row>
    <row r="123" spans="2:12" s="1" customFormat="1" x14ac:dyDescent="0.25">
      <c r="B123" s="128" t="s">
        <v>183</v>
      </c>
      <c r="C123" s="128" t="s">
        <v>183</v>
      </c>
      <c r="D123" s="128" t="s">
        <v>183</v>
      </c>
      <c r="E123" s="128" t="s">
        <v>183</v>
      </c>
      <c r="F123" s="128" t="s">
        <v>183</v>
      </c>
      <c r="G123" s="128" t="s">
        <v>183</v>
      </c>
      <c r="H123" s="128" t="s">
        <v>183</v>
      </c>
      <c r="I123" s="128" t="s">
        <v>183</v>
      </c>
      <c r="J123" s="128" t="s">
        <v>183</v>
      </c>
    </row>
    <row r="124" spans="2:12" s="12" customFormat="1" x14ac:dyDescent="0.25">
      <c r="B124" s="128" t="s">
        <v>183</v>
      </c>
      <c r="C124" s="128" t="s">
        <v>183</v>
      </c>
      <c r="D124" s="128" t="s">
        <v>183</v>
      </c>
      <c r="E124" s="128" t="s">
        <v>183</v>
      </c>
      <c r="F124" s="128" t="s">
        <v>183</v>
      </c>
      <c r="G124" s="128" t="s">
        <v>183</v>
      </c>
      <c r="H124" s="128" t="s">
        <v>183</v>
      </c>
      <c r="I124" s="128" t="s">
        <v>183</v>
      </c>
      <c r="J124" s="128" t="s">
        <v>183</v>
      </c>
    </row>
    <row r="125" spans="2:12" s="12" customFormat="1" x14ac:dyDescent="0.25">
      <c r="B125" s="129" t="s">
        <v>183</v>
      </c>
      <c r="C125" s="129" t="s">
        <v>183</v>
      </c>
      <c r="D125" s="129" t="s">
        <v>183</v>
      </c>
      <c r="E125" s="129" t="s">
        <v>183</v>
      </c>
      <c r="F125" s="129" t="s">
        <v>183</v>
      </c>
      <c r="G125" s="129" t="s">
        <v>183</v>
      </c>
      <c r="H125" s="129" t="s">
        <v>183</v>
      </c>
      <c r="I125" s="129" t="s">
        <v>183</v>
      </c>
      <c r="J125" s="129" t="s">
        <v>183</v>
      </c>
      <c r="K125" s="31"/>
      <c r="L125" s="31"/>
    </row>
    <row r="126" spans="2:12" s="12" customFormat="1" x14ac:dyDescent="0.25">
      <c r="B126" s="34"/>
      <c r="C126" s="35"/>
      <c r="D126" s="33"/>
      <c r="E126" s="46"/>
      <c r="F126" s="36"/>
      <c r="G126" s="36"/>
      <c r="H126" s="36"/>
      <c r="I126" s="130"/>
      <c r="J126" s="43"/>
      <c r="K126" s="31"/>
      <c r="L126" s="31"/>
    </row>
    <row r="127" spans="2:12" s="12" customFormat="1" x14ac:dyDescent="0.25">
      <c r="B127" s="34"/>
      <c r="C127" s="35"/>
      <c r="D127" s="33"/>
      <c r="E127" s="46"/>
      <c r="F127" s="36"/>
      <c r="G127" s="36"/>
      <c r="H127" s="36"/>
      <c r="I127" s="130"/>
      <c r="J127" s="43"/>
      <c r="K127" s="31"/>
      <c r="L127" s="31"/>
    </row>
    <row r="128" spans="2:12" s="33" customFormat="1" x14ac:dyDescent="0.25">
      <c r="B128" s="34"/>
      <c r="C128" s="35"/>
      <c r="E128" s="46"/>
      <c r="F128" s="36"/>
      <c r="G128" s="36"/>
      <c r="H128" s="36"/>
      <c r="I128" s="130"/>
      <c r="J128" s="43"/>
    </row>
    <row r="129" spans="2:12" s="12" customFormat="1" x14ac:dyDescent="0.25">
      <c r="B129" s="172"/>
      <c r="C129" s="173"/>
      <c r="D129" s="131"/>
      <c r="E129" s="46"/>
      <c r="F129" s="36"/>
      <c r="G129" s="36"/>
      <c r="H129" s="36"/>
      <c r="I129" s="130"/>
      <c r="J129" s="43"/>
      <c r="K129" s="31"/>
      <c r="L129" s="31"/>
    </row>
    <row r="130" spans="2:12" s="12" customFormat="1" x14ac:dyDescent="0.25">
      <c r="B130" s="172"/>
      <c r="C130" s="173"/>
      <c r="D130" s="131"/>
      <c r="E130" s="46"/>
      <c r="F130" s="36"/>
      <c r="G130" s="36"/>
      <c r="H130" s="36"/>
      <c r="I130" s="130"/>
      <c r="J130" s="43"/>
      <c r="K130" s="33"/>
      <c r="L130" s="33"/>
    </row>
    <row r="131" spans="2:12" s="12" customFormat="1" x14ac:dyDescent="0.25">
      <c r="B131" s="172"/>
      <c r="C131" s="173"/>
      <c r="D131" s="131"/>
      <c r="E131" s="46"/>
      <c r="F131" s="132"/>
      <c r="G131" s="132"/>
      <c r="H131" s="132"/>
      <c r="I131" s="130"/>
      <c r="J131" s="43"/>
      <c r="K131" s="33"/>
      <c r="L131" s="33"/>
    </row>
    <row r="132" spans="2:12" s="12" customFormat="1" x14ac:dyDescent="0.25">
      <c r="B132" s="133"/>
      <c r="C132" s="134"/>
      <c r="D132" s="131"/>
      <c r="E132" s="46"/>
      <c r="F132" s="132"/>
      <c r="G132" s="132"/>
      <c r="H132" s="132"/>
      <c r="I132" s="130"/>
      <c r="J132" s="43"/>
      <c r="K132" s="33"/>
      <c r="L132" s="33"/>
    </row>
    <row r="133" spans="2:12" s="12" customFormat="1" x14ac:dyDescent="0.25">
      <c r="B133" s="34"/>
      <c r="C133" s="35"/>
      <c r="D133" s="33"/>
      <c r="E133" s="46"/>
      <c r="F133" s="36"/>
      <c r="G133" s="36"/>
      <c r="H133" s="36"/>
      <c r="I133" s="130"/>
      <c r="J133" s="43"/>
      <c r="K133" s="33"/>
      <c r="L133" s="131"/>
    </row>
    <row r="134" spans="2:12" s="12" customFormat="1" x14ac:dyDescent="0.25">
      <c r="B134" s="34"/>
      <c r="C134" s="35"/>
      <c r="D134" s="33"/>
      <c r="E134" s="46"/>
      <c r="F134" s="36"/>
      <c r="G134" s="36"/>
      <c r="H134" s="36"/>
      <c r="I134" s="130"/>
      <c r="J134" s="43"/>
      <c r="K134" s="33"/>
      <c r="L134" s="33"/>
    </row>
    <row r="135" spans="2:12" s="12" customFormat="1" x14ac:dyDescent="0.25">
      <c r="B135" s="34"/>
      <c r="C135" s="35"/>
      <c r="D135" s="33"/>
      <c r="E135" s="46"/>
      <c r="F135" s="36"/>
      <c r="G135" s="36"/>
      <c r="H135" s="36"/>
      <c r="I135" s="130"/>
      <c r="J135" s="43"/>
      <c r="K135" s="31"/>
      <c r="L135" s="31"/>
    </row>
    <row r="136" spans="2:12" s="12" customFormat="1" x14ac:dyDescent="0.25">
      <c r="B136" s="34"/>
      <c r="C136" s="35"/>
      <c r="D136" s="33"/>
      <c r="E136" s="46"/>
      <c r="F136" s="36"/>
      <c r="G136" s="36"/>
      <c r="H136" s="36"/>
      <c r="I136" s="130"/>
      <c r="J136" s="43"/>
      <c r="K136" s="31"/>
      <c r="L136" s="31"/>
    </row>
    <row r="137" spans="2:12" s="12" customFormat="1" x14ac:dyDescent="0.25">
      <c r="B137" s="34"/>
      <c r="C137" s="35"/>
      <c r="D137" s="33"/>
      <c r="E137" s="46"/>
      <c r="F137" s="36"/>
      <c r="G137" s="36"/>
      <c r="H137" s="36"/>
      <c r="I137" s="130"/>
      <c r="J137" s="43"/>
      <c r="K137" s="31"/>
      <c r="L137" s="31"/>
    </row>
    <row r="138" spans="2:12" s="12" customFormat="1" x14ac:dyDescent="0.25">
      <c r="B138" s="34"/>
      <c r="C138" s="35"/>
      <c r="D138" s="33"/>
      <c r="E138" s="46"/>
      <c r="F138" s="36"/>
      <c r="G138" s="36"/>
      <c r="H138" s="36"/>
      <c r="I138" s="130"/>
      <c r="J138" s="43"/>
      <c r="K138" s="31"/>
      <c r="L138" s="31"/>
    </row>
    <row r="139" spans="2:12" s="12" customFormat="1" x14ac:dyDescent="0.25">
      <c r="B139" s="34"/>
      <c r="C139" s="35"/>
      <c r="D139" s="33"/>
      <c r="E139" s="46"/>
      <c r="F139" s="36"/>
      <c r="G139" s="36"/>
      <c r="H139" s="36"/>
      <c r="I139" s="130"/>
      <c r="J139" s="43"/>
      <c r="K139" s="31"/>
      <c r="L139" s="31"/>
    </row>
    <row r="140" spans="2:12" s="31" customFormat="1" x14ac:dyDescent="0.25">
      <c r="B140" s="34"/>
      <c r="C140" s="35"/>
      <c r="D140" s="33"/>
      <c r="E140" s="46"/>
      <c r="F140" s="36"/>
      <c r="G140" s="36"/>
      <c r="H140" s="36"/>
      <c r="I140" s="130"/>
      <c r="J140" s="43"/>
    </row>
    <row r="141" spans="2:12" s="12" customFormat="1" x14ac:dyDescent="0.25">
      <c r="B141" s="172"/>
      <c r="C141" s="173"/>
      <c r="D141" s="131"/>
      <c r="E141" s="46"/>
      <c r="F141" s="36"/>
      <c r="G141" s="36"/>
      <c r="H141" s="36"/>
      <c r="I141" s="130"/>
      <c r="J141" s="43"/>
      <c r="K141" s="31"/>
      <c r="L141" s="31"/>
    </row>
    <row r="142" spans="2:12" s="12" customFormat="1" x14ac:dyDescent="0.25">
      <c r="B142" s="172"/>
      <c r="C142" s="173"/>
      <c r="D142" s="30"/>
      <c r="E142" s="46"/>
      <c r="F142" s="36"/>
      <c r="G142" s="36"/>
      <c r="H142" s="36"/>
      <c r="I142" s="130"/>
      <c r="J142" s="43"/>
      <c r="K142" s="32"/>
      <c r="L142" s="31"/>
    </row>
    <row r="143" spans="2:12" s="12" customFormat="1" x14ac:dyDescent="0.25">
      <c r="B143" s="172"/>
      <c r="C143" s="173"/>
      <c r="D143" s="131"/>
      <c r="E143" s="46"/>
      <c r="F143" s="135"/>
      <c r="G143" s="135"/>
      <c r="H143" s="135"/>
      <c r="I143" s="130"/>
      <c r="J143" s="43"/>
      <c r="K143" s="31"/>
      <c r="L143" s="31"/>
    </row>
    <row r="144" spans="2:12" s="12" customFormat="1" x14ac:dyDescent="0.25">
      <c r="B144" s="34"/>
      <c r="C144" s="35"/>
      <c r="D144" s="33"/>
      <c r="E144" s="46"/>
      <c r="F144" s="36"/>
      <c r="G144" s="36"/>
      <c r="H144" s="36"/>
      <c r="I144" s="130"/>
      <c r="J144" s="43"/>
      <c r="K144" s="31"/>
      <c r="L144" s="31"/>
    </row>
    <row r="145" spans="2:12" s="12" customFormat="1" x14ac:dyDescent="0.25">
      <c r="B145" s="34"/>
      <c r="C145" s="35"/>
      <c r="D145" s="33"/>
      <c r="E145" s="46"/>
      <c r="F145" s="28"/>
      <c r="G145" s="28"/>
      <c r="H145" s="28"/>
      <c r="I145" s="130"/>
      <c r="J145" s="43"/>
      <c r="K145" s="31"/>
      <c r="L145" s="31"/>
    </row>
    <row r="146" spans="2:12" s="12" customFormat="1" x14ac:dyDescent="0.25">
      <c r="B146" s="34"/>
      <c r="C146" s="35"/>
      <c r="D146" s="33"/>
      <c r="E146" s="46"/>
      <c r="F146" s="36"/>
      <c r="G146" s="36"/>
      <c r="H146" s="36"/>
      <c r="I146" s="130"/>
      <c r="J146" s="43"/>
      <c r="K146" s="31"/>
      <c r="L146" s="31"/>
    </row>
    <row r="147" spans="2:12" s="33" customFormat="1" x14ac:dyDescent="0.25">
      <c r="B147" s="34"/>
      <c r="C147" s="35"/>
      <c r="E147" s="46"/>
      <c r="F147" s="36"/>
      <c r="G147" s="36"/>
      <c r="H147" s="36"/>
      <c r="I147" s="130"/>
      <c r="J147" s="43"/>
    </row>
    <row r="148" spans="2:12" x14ac:dyDescent="0.25">
      <c r="B148" s="172"/>
      <c r="C148" s="173"/>
      <c r="D148" s="30"/>
      <c r="E148" s="47"/>
      <c r="F148" s="29"/>
      <c r="G148" s="29"/>
      <c r="H148" s="29"/>
      <c r="I148" s="130"/>
      <c r="J148" s="43"/>
      <c r="K148" s="37"/>
      <c r="L148" s="37"/>
    </row>
    <row r="149" spans="2:12" x14ac:dyDescent="0.25">
      <c r="B149" s="172"/>
      <c r="C149" s="173"/>
      <c r="D149" s="30"/>
      <c r="E149" s="47"/>
      <c r="F149" s="39"/>
      <c r="G149" s="39"/>
      <c r="H149" s="39"/>
      <c r="I149" s="130"/>
      <c r="J149" s="43"/>
      <c r="K149" s="37"/>
      <c r="L149" s="37"/>
    </row>
    <row r="150" spans="2:12" x14ac:dyDescent="0.25">
      <c r="B150" s="172"/>
      <c r="C150" s="173"/>
      <c r="D150" s="30"/>
      <c r="E150" s="47"/>
      <c r="F150" s="29"/>
      <c r="G150" s="29"/>
      <c r="H150" s="29"/>
      <c r="I150" s="130"/>
      <c r="J150" s="43"/>
      <c r="K150" s="37"/>
      <c r="L150" s="37"/>
    </row>
    <row r="151" spans="2:12" x14ac:dyDescent="0.25">
      <c r="B151" s="40"/>
      <c r="C151" s="40"/>
      <c r="D151" s="30"/>
      <c r="E151" s="47"/>
      <c r="F151" s="29"/>
      <c r="G151" s="29"/>
      <c r="H151" s="29"/>
      <c r="I151" s="130"/>
      <c r="J151" s="43"/>
      <c r="K151" s="37"/>
      <c r="L151" s="37"/>
    </row>
    <row r="152" spans="2:12" x14ac:dyDescent="0.25">
      <c r="B152" s="38"/>
      <c r="C152" s="38"/>
      <c r="D152" s="30"/>
      <c r="E152" s="45"/>
      <c r="F152" s="39"/>
      <c r="G152" s="39"/>
      <c r="H152" s="39"/>
      <c r="I152" s="130"/>
      <c r="J152" s="43"/>
      <c r="K152" s="63"/>
      <c r="L152" s="37"/>
    </row>
    <row r="153" spans="2:12" x14ac:dyDescent="0.25">
      <c r="B153" s="38"/>
      <c r="C153" s="38"/>
      <c r="D153" s="30"/>
      <c r="E153" s="45"/>
      <c r="F153" s="39"/>
      <c r="G153" s="39"/>
      <c r="H153" s="39"/>
      <c r="I153" s="130"/>
      <c r="J153" s="43"/>
      <c r="K153" s="63"/>
      <c r="L153" s="37"/>
    </row>
    <row r="154" spans="2:12" x14ac:dyDescent="0.25">
      <c r="B154" s="133"/>
      <c r="C154" s="133"/>
      <c r="D154" s="30"/>
      <c r="E154" s="47"/>
      <c r="F154" s="29"/>
      <c r="G154" s="29"/>
      <c r="H154" s="29"/>
      <c r="I154" s="130"/>
      <c r="J154" s="43"/>
      <c r="K154" s="63"/>
      <c r="L154" s="37"/>
    </row>
    <row r="155" spans="2:12" x14ac:dyDescent="0.25">
      <c r="B155" s="133"/>
      <c r="C155" s="133"/>
      <c r="D155" s="30"/>
      <c r="E155" s="47"/>
      <c r="F155" s="39"/>
      <c r="G155" s="39"/>
      <c r="H155" s="39"/>
      <c r="I155" s="130"/>
      <c r="J155" s="43"/>
      <c r="K155" s="63"/>
      <c r="L155" s="37"/>
    </row>
    <row r="156" spans="2:12" x14ac:dyDescent="0.25">
      <c r="B156" s="133"/>
      <c r="C156" s="133"/>
      <c r="D156" s="30"/>
      <c r="E156" s="47"/>
      <c r="F156" s="29"/>
      <c r="G156" s="29"/>
      <c r="H156" s="29"/>
      <c r="I156" s="130"/>
      <c r="J156" s="43"/>
      <c r="K156" s="37"/>
      <c r="L156" s="37"/>
    </row>
    <row r="157" spans="2:12" x14ac:dyDescent="0.25">
      <c r="B157" s="40"/>
      <c r="C157" s="40"/>
      <c r="D157" s="30"/>
      <c r="E157" s="47"/>
      <c r="F157" s="29"/>
      <c r="G157" s="29"/>
      <c r="H157" s="29"/>
      <c r="I157" s="130"/>
      <c r="J157" s="43"/>
      <c r="K157" s="37"/>
      <c r="L157" s="37"/>
    </row>
    <row r="158" spans="2:12" x14ac:dyDescent="0.25">
      <c r="B158" s="38"/>
      <c r="C158" s="38"/>
      <c r="D158" s="26"/>
      <c r="E158" s="27"/>
      <c r="F158" s="28"/>
      <c r="G158" s="28"/>
      <c r="H158" s="28"/>
      <c r="I158" s="130"/>
      <c r="J158" s="43"/>
      <c r="K158" s="37"/>
      <c r="L158" s="37"/>
    </row>
    <row r="159" spans="2:12" x14ac:dyDescent="0.25">
      <c r="B159" s="38"/>
      <c r="C159" s="38"/>
      <c r="D159" s="26"/>
      <c r="E159" s="27"/>
      <c r="F159" s="28"/>
      <c r="G159" s="28"/>
      <c r="H159" s="28"/>
      <c r="I159" s="130"/>
      <c r="J159" s="43"/>
      <c r="K159" s="37"/>
      <c r="L159" s="37"/>
    </row>
    <row r="160" spans="2:12" x14ac:dyDescent="0.25">
      <c r="B160" s="133"/>
      <c r="C160" s="133"/>
      <c r="D160" s="30"/>
      <c r="E160" s="47"/>
      <c r="F160" s="29"/>
      <c r="G160" s="29"/>
      <c r="H160" s="29"/>
      <c r="I160" s="130"/>
      <c r="J160" s="43"/>
      <c r="K160" s="37"/>
      <c r="L160" s="37"/>
    </row>
    <row r="161" spans="2:14" x14ac:dyDescent="0.25">
      <c r="B161" s="133"/>
      <c r="C161" s="133"/>
      <c r="D161" s="30"/>
      <c r="E161" s="47"/>
      <c r="F161" s="39"/>
      <c r="G161" s="39"/>
      <c r="H161" s="39"/>
      <c r="I161" s="130"/>
      <c r="J161" s="43"/>
      <c r="K161" s="37"/>
      <c r="L161" s="37"/>
    </row>
    <row r="162" spans="2:14" x14ac:dyDescent="0.25">
      <c r="B162" s="133"/>
      <c r="C162" s="133"/>
      <c r="D162" s="30"/>
      <c r="E162" s="47"/>
      <c r="F162" s="29"/>
      <c r="G162" s="29"/>
      <c r="H162" s="29"/>
      <c r="I162" s="130"/>
      <c r="J162" s="43"/>
      <c r="K162" s="37"/>
      <c r="L162" s="37"/>
    </row>
    <row r="163" spans="2:14" x14ac:dyDescent="0.25">
      <c r="B163" s="40"/>
      <c r="C163" s="40"/>
      <c r="D163" s="30"/>
      <c r="E163" s="47"/>
      <c r="F163" s="29"/>
      <c r="G163" s="29"/>
      <c r="H163" s="29"/>
      <c r="I163" s="130"/>
      <c r="J163" s="43"/>
      <c r="K163" s="37"/>
      <c r="L163" s="37"/>
    </row>
    <row r="164" spans="2:14" x14ac:dyDescent="0.25">
      <c r="B164" s="38"/>
      <c r="C164" s="38"/>
      <c r="D164" s="26"/>
      <c r="E164" s="27"/>
      <c r="F164" s="28"/>
      <c r="G164" s="28"/>
      <c r="H164" s="28"/>
      <c r="I164" s="130"/>
      <c r="J164" s="43"/>
      <c r="K164" s="63"/>
      <c r="L164" s="37"/>
    </row>
    <row r="165" spans="2:14" x14ac:dyDescent="0.25">
      <c r="B165" s="38"/>
      <c r="C165" s="38"/>
      <c r="D165" s="30"/>
      <c r="E165" s="45"/>
      <c r="F165" s="39"/>
      <c r="G165" s="39"/>
      <c r="H165" s="39"/>
      <c r="I165" s="130"/>
      <c r="J165" s="43"/>
      <c r="K165" s="63"/>
      <c r="L165" s="37"/>
    </row>
    <row r="166" spans="2:14" x14ac:dyDescent="0.25">
      <c r="B166" s="38"/>
      <c r="C166" s="38"/>
      <c r="D166" s="30"/>
      <c r="E166" s="45"/>
      <c r="F166" s="39"/>
      <c r="G166" s="39"/>
      <c r="H166" s="39"/>
      <c r="I166" s="130"/>
      <c r="J166" s="43"/>
      <c r="K166" s="63"/>
      <c r="L166" s="37"/>
    </row>
    <row r="167" spans="2:14" x14ac:dyDescent="0.25">
      <c r="B167" s="172"/>
      <c r="C167" s="173"/>
      <c r="D167" s="30"/>
      <c r="E167" s="47"/>
      <c r="F167" s="29"/>
      <c r="G167" s="29"/>
      <c r="H167" s="29"/>
      <c r="I167" s="130"/>
      <c r="J167" s="43"/>
      <c r="K167" s="37"/>
      <c r="L167" s="37"/>
    </row>
    <row r="168" spans="2:14" x14ac:dyDescent="0.25">
      <c r="B168" s="172"/>
      <c r="C168" s="173"/>
      <c r="D168" s="30"/>
      <c r="E168" s="47"/>
      <c r="F168" s="39"/>
      <c r="G168" s="39"/>
      <c r="H168" s="39"/>
      <c r="I168" s="130"/>
      <c r="J168" s="43"/>
      <c r="K168" s="37"/>
      <c r="L168" s="37"/>
    </row>
    <row r="169" spans="2:14" x14ac:dyDescent="0.25">
      <c r="B169" s="172"/>
      <c r="C169" s="173"/>
      <c r="D169" s="30"/>
      <c r="E169" s="47"/>
      <c r="F169" s="29"/>
      <c r="G169" s="29"/>
      <c r="H169" s="29"/>
      <c r="I169" s="130"/>
      <c r="J169" s="43"/>
      <c r="K169" s="37"/>
      <c r="L169" s="37"/>
    </row>
    <row r="170" spans="2:14" x14ac:dyDescent="0.25">
      <c r="B170" s="40"/>
      <c r="C170" s="40"/>
      <c r="D170" s="30"/>
      <c r="E170" s="47"/>
      <c r="F170" s="29"/>
      <c r="G170" s="29"/>
      <c r="H170" s="29"/>
      <c r="I170" s="130"/>
      <c r="J170" s="43"/>
      <c r="K170" s="37"/>
      <c r="L170" s="37"/>
    </row>
    <row r="171" spans="2:14" x14ac:dyDescent="0.25">
      <c r="B171" s="26"/>
      <c r="C171" s="26"/>
      <c r="D171" s="26"/>
      <c r="E171" s="27"/>
      <c r="F171" s="28"/>
      <c r="G171" s="28"/>
      <c r="H171" s="28"/>
      <c r="I171" s="130"/>
      <c r="J171" s="43"/>
      <c r="K171" s="63"/>
      <c r="L171" s="37"/>
    </row>
    <row r="172" spans="2:14" x14ac:dyDescent="0.25">
      <c r="B172" s="38"/>
      <c r="C172" s="38"/>
      <c r="D172" s="30"/>
      <c r="E172" s="45"/>
      <c r="F172" s="39"/>
      <c r="G172" s="39"/>
      <c r="H172" s="39"/>
      <c r="I172" s="130"/>
      <c r="J172" s="43"/>
      <c r="K172" s="63"/>
      <c r="L172" s="37"/>
    </row>
    <row r="173" spans="2:14" s="38" customFormat="1" x14ac:dyDescent="0.25">
      <c r="D173" s="30"/>
      <c r="E173" s="30"/>
      <c r="F173" s="39"/>
      <c r="G173" s="39"/>
      <c r="H173" s="39"/>
      <c r="I173" s="130"/>
      <c r="J173" s="43"/>
      <c r="K173" s="39"/>
    </row>
    <row r="174" spans="2:14" x14ac:dyDescent="0.25">
      <c r="B174" s="170"/>
      <c r="C174" s="171"/>
      <c r="D174" s="136"/>
      <c r="E174" s="137"/>
      <c r="F174" s="138"/>
      <c r="G174" s="138"/>
      <c r="H174" s="138"/>
      <c r="I174" s="139"/>
      <c r="J174" s="140"/>
      <c r="K174" s="63"/>
      <c r="L174" s="37"/>
      <c r="M174" s="37"/>
      <c r="N174" s="37"/>
    </row>
    <row r="175" spans="2:14" x14ac:dyDescent="0.25">
      <c r="B175" s="170"/>
      <c r="C175" s="171"/>
      <c r="D175" s="136"/>
      <c r="E175" s="137"/>
      <c r="F175" s="138"/>
      <c r="G175" s="138"/>
      <c r="H175" s="138"/>
      <c r="I175" s="139"/>
      <c r="J175" s="140"/>
      <c r="K175" s="63"/>
      <c r="L175" s="37"/>
      <c r="M175" s="37"/>
      <c r="N175" s="37"/>
    </row>
    <row r="176" spans="2:14" x14ac:dyDescent="0.25">
      <c r="B176" s="141"/>
      <c r="C176" s="141"/>
      <c r="D176" s="141"/>
      <c r="E176" s="137"/>
      <c r="F176" s="138"/>
      <c r="G176" s="138"/>
      <c r="H176" s="138"/>
      <c r="I176" s="139"/>
      <c r="J176" s="140"/>
      <c r="K176" s="63"/>
      <c r="L176" s="37"/>
      <c r="M176" s="37"/>
      <c r="N176" s="37"/>
    </row>
    <row r="177" spans="2:14" x14ac:dyDescent="0.25">
      <c r="B177" s="37"/>
      <c r="C177" s="37"/>
      <c r="D177" s="37"/>
      <c r="E177" s="142"/>
      <c r="F177" s="63"/>
      <c r="G177" s="63"/>
      <c r="H177" s="63"/>
      <c r="I177" s="139"/>
      <c r="J177" s="140"/>
      <c r="K177" s="63"/>
      <c r="L177" s="37"/>
      <c r="M177" s="37"/>
      <c r="N177" s="37"/>
    </row>
    <row r="178" spans="2:14" x14ac:dyDescent="0.25">
      <c r="B178" s="37"/>
      <c r="C178" s="37"/>
      <c r="D178" s="37"/>
      <c r="E178" s="142"/>
      <c r="F178" s="63"/>
      <c r="G178" s="63"/>
      <c r="H178" s="63"/>
      <c r="I178" s="139"/>
      <c r="J178" s="140"/>
      <c r="K178" s="63"/>
      <c r="L178" s="37"/>
      <c r="M178" s="37"/>
      <c r="N178" s="37"/>
    </row>
    <row r="179" spans="2:14" x14ac:dyDescent="0.25">
      <c r="B179" s="37"/>
      <c r="C179" s="37"/>
      <c r="D179" s="37"/>
      <c r="E179" s="142"/>
      <c r="F179" s="63"/>
      <c r="G179" s="63"/>
      <c r="H179" s="63"/>
      <c r="I179" s="139"/>
      <c r="J179" s="140"/>
      <c r="K179" s="63"/>
      <c r="L179" s="37"/>
      <c r="M179" s="37"/>
      <c r="N179" s="37"/>
    </row>
    <row r="180" spans="2:14" x14ac:dyDescent="0.25">
      <c r="B180" s="37"/>
      <c r="C180" s="37"/>
      <c r="D180" s="37"/>
      <c r="E180" s="142"/>
      <c r="F180" s="63"/>
      <c r="G180" s="63"/>
      <c r="H180" s="63"/>
      <c r="I180" s="139"/>
      <c r="J180" s="140"/>
      <c r="K180" s="63"/>
      <c r="L180" s="38"/>
    </row>
    <row r="181" spans="2:14" s="38" customFormat="1" x14ac:dyDescent="0.25">
      <c r="E181" s="47"/>
      <c r="F181" s="39"/>
      <c r="G181" s="39"/>
      <c r="H181" s="39"/>
      <c r="I181" s="139"/>
      <c r="J181" s="43"/>
      <c r="K181" s="39"/>
    </row>
    <row r="182" spans="2:14" x14ac:dyDescent="0.25">
      <c r="B182" s="170"/>
      <c r="C182" s="171"/>
      <c r="D182" s="136"/>
      <c r="E182" s="143"/>
      <c r="F182" s="138"/>
      <c r="G182" s="138"/>
      <c r="H182" s="138"/>
      <c r="I182" s="139"/>
      <c r="J182" s="144"/>
      <c r="K182" s="63"/>
      <c r="L182" s="37"/>
    </row>
    <row r="183" spans="2:14" x14ac:dyDescent="0.25">
      <c r="B183" s="170"/>
      <c r="C183" s="171"/>
      <c r="D183" s="136"/>
      <c r="E183" s="143"/>
      <c r="F183" s="138"/>
      <c r="G183" s="138"/>
      <c r="H183" s="138"/>
      <c r="I183" s="139"/>
      <c r="J183" s="144"/>
      <c r="K183" s="63"/>
      <c r="L183" s="37"/>
    </row>
    <row r="184" spans="2:14" x14ac:dyDescent="0.25">
      <c r="B184" s="141"/>
      <c r="C184" s="141"/>
      <c r="D184" s="141"/>
      <c r="E184" s="136"/>
      <c r="F184" s="138"/>
      <c r="G184" s="138"/>
      <c r="H184" s="138"/>
      <c r="I184" s="139"/>
      <c r="J184" s="144"/>
      <c r="K184" s="63"/>
      <c r="L184" s="37"/>
    </row>
    <row r="185" spans="2:14" x14ac:dyDescent="0.25">
      <c r="B185" s="37"/>
      <c r="C185" s="37"/>
      <c r="D185" s="37"/>
      <c r="E185" s="145"/>
      <c r="F185" s="63"/>
      <c r="G185" s="63"/>
      <c r="H185" s="63"/>
      <c r="I185" s="139"/>
      <c r="J185" s="140"/>
      <c r="K185" s="63"/>
      <c r="L185" s="37"/>
    </row>
    <row r="186" spans="2:14" x14ac:dyDescent="0.25">
      <c r="B186" s="37"/>
      <c r="C186" s="37"/>
      <c r="D186" s="37"/>
      <c r="E186" s="145"/>
      <c r="F186" s="63"/>
      <c r="G186" s="63"/>
      <c r="H186" s="63"/>
      <c r="I186" s="139"/>
      <c r="J186" s="140"/>
      <c r="K186" s="63"/>
      <c r="L186" s="37"/>
    </row>
    <row r="187" spans="2:14" x14ac:dyDescent="0.25">
      <c r="B187" s="37"/>
      <c r="C187" s="37"/>
      <c r="D187" s="37"/>
      <c r="E187" s="145"/>
      <c r="F187" s="63"/>
      <c r="G187" s="63"/>
      <c r="H187" s="63"/>
      <c r="I187" s="139"/>
      <c r="J187" s="140"/>
      <c r="K187" s="63"/>
      <c r="L187" s="37"/>
    </row>
    <row r="188" spans="2:14" x14ac:dyDescent="0.25">
      <c r="B188" s="37"/>
      <c r="C188" s="37"/>
      <c r="D188" s="37"/>
      <c r="E188" s="145"/>
      <c r="F188" s="63"/>
      <c r="G188" s="63"/>
      <c r="H188" s="63"/>
      <c r="I188" s="139"/>
      <c r="J188" s="140"/>
      <c r="K188" s="63"/>
      <c r="L188" s="37"/>
    </row>
    <row r="189" spans="2:14" x14ac:dyDescent="0.25">
      <c r="B189" s="37"/>
      <c r="C189" s="37"/>
      <c r="D189" s="37"/>
      <c r="E189" s="145"/>
      <c r="F189" s="63"/>
      <c r="G189" s="63"/>
      <c r="H189" s="63"/>
      <c r="I189" s="139"/>
      <c r="J189" s="140"/>
      <c r="K189" s="63"/>
      <c r="L189" s="37"/>
    </row>
    <row r="190" spans="2:14" x14ac:dyDescent="0.25">
      <c r="B190" s="37"/>
      <c r="C190" s="37"/>
      <c r="D190" s="37"/>
      <c r="E190" s="145"/>
      <c r="F190" s="63"/>
      <c r="G190" s="63"/>
      <c r="H190" s="63"/>
      <c r="I190" s="139"/>
      <c r="J190" s="140"/>
      <c r="K190" s="63"/>
      <c r="L190" s="37"/>
    </row>
    <row r="191" spans="2:14" x14ac:dyDescent="0.25">
      <c r="B191" s="37"/>
      <c r="C191" s="37"/>
      <c r="D191" s="37"/>
      <c r="E191" s="145"/>
      <c r="F191" s="63"/>
      <c r="G191" s="63"/>
      <c r="H191" s="63"/>
      <c r="I191" s="139"/>
      <c r="J191" s="140"/>
      <c r="K191" s="63"/>
      <c r="L191" s="37"/>
    </row>
    <row r="192" spans="2:14" x14ac:dyDescent="0.25">
      <c r="B192" s="37"/>
      <c r="C192" s="37"/>
      <c r="D192" s="37"/>
      <c r="E192" s="145"/>
      <c r="F192" s="63"/>
      <c r="G192" s="63"/>
      <c r="H192" s="63"/>
      <c r="I192" s="139"/>
      <c r="J192" s="140"/>
      <c r="K192" s="63"/>
      <c r="L192" s="37"/>
    </row>
    <row r="193" spans="2:12" x14ac:dyDescent="0.25">
      <c r="B193" s="37"/>
      <c r="C193" s="37"/>
      <c r="D193" s="37"/>
      <c r="E193" s="145"/>
      <c r="F193" s="63"/>
      <c r="G193" s="63"/>
      <c r="H193" s="63"/>
      <c r="I193" s="139"/>
      <c r="J193" s="140"/>
      <c r="K193" s="63"/>
      <c r="L193" s="37"/>
    </row>
    <row r="194" spans="2:12" s="38" customFormat="1" x14ac:dyDescent="0.25">
      <c r="E194" s="47"/>
      <c r="F194" s="39"/>
      <c r="G194" s="39"/>
      <c r="H194" s="39"/>
      <c r="I194" s="139"/>
      <c r="J194" s="43"/>
      <c r="K194" s="39"/>
    </row>
    <row r="195" spans="2:12" x14ac:dyDescent="0.25">
      <c r="B195" s="170"/>
      <c r="C195" s="171"/>
      <c r="D195" s="136"/>
      <c r="E195" s="143"/>
      <c r="F195" s="138"/>
      <c r="G195" s="138"/>
      <c r="H195" s="138"/>
      <c r="I195" s="139"/>
      <c r="J195" s="144"/>
      <c r="K195" s="63"/>
      <c r="L195" s="37"/>
    </row>
    <row r="196" spans="2:12" x14ac:dyDescent="0.25">
      <c r="B196" s="170"/>
      <c r="C196" s="171"/>
      <c r="D196" s="136"/>
      <c r="E196" s="143"/>
      <c r="F196" s="138"/>
      <c r="G196" s="138"/>
      <c r="H196" s="138"/>
      <c r="I196" s="139"/>
      <c r="J196" s="144"/>
      <c r="K196" s="63"/>
      <c r="L196" s="37"/>
    </row>
    <row r="197" spans="2:12" x14ac:dyDescent="0.25">
      <c r="B197" s="141"/>
      <c r="C197" s="146"/>
      <c r="D197" s="136"/>
      <c r="E197" s="64"/>
      <c r="F197" s="138"/>
      <c r="G197" s="138"/>
      <c r="H197" s="138"/>
      <c r="I197" s="139"/>
      <c r="J197" s="144"/>
      <c r="K197" s="63"/>
      <c r="L197" s="37"/>
    </row>
    <row r="198" spans="2:12" x14ac:dyDescent="0.25">
      <c r="B198" s="37"/>
      <c r="C198" s="37"/>
      <c r="D198" s="147"/>
      <c r="E198" s="145"/>
      <c r="F198" s="63"/>
      <c r="G198" s="63"/>
      <c r="H198" s="63"/>
      <c r="I198" s="139"/>
      <c r="J198" s="140"/>
      <c r="K198" s="63"/>
      <c r="L198" s="37"/>
    </row>
    <row r="199" spans="2:12" x14ac:dyDescent="0.25">
      <c r="B199" s="37"/>
      <c r="C199" s="37"/>
      <c r="D199" s="31"/>
      <c r="E199" s="145"/>
      <c r="F199" s="63"/>
      <c r="G199" s="63"/>
      <c r="H199" s="63"/>
      <c r="I199" s="139"/>
      <c r="J199" s="140"/>
      <c r="K199" s="63"/>
      <c r="L199" s="37"/>
    </row>
    <row r="200" spans="2:12" x14ac:dyDescent="0.25">
      <c r="B200" s="37"/>
      <c r="C200" s="37"/>
      <c r="D200" s="37"/>
      <c r="E200" s="145"/>
      <c r="F200" s="63"/>
      <c r="G200" s="63"/>
      <c r="H200" s="63"/>
      <c r="I200" s="139"/>
      <c r="J200" s="140"/>
      <c r="K200" s="63"/>
      <c r="L200" s="37"/>
    </row>
    <row r="201" spans="2:12" x14ac:dyDescent="0.25">
      <c r="B201" s="37"/>
      <c r="C201" s="37"/>
      <c r="D201" s="37"/>
      <c r="E201" s="145"/>
      <c r="F201" s="63"/>
      <c r="G201" s="63"/>
      <c r="H201" s="63"/>
      <c r="I201" s="139"/>
      <c r="J201" s="140"/>
      <c r="K201" s="63"/>
      <c r="L201" s="37"/>
    </row>
    <row r="202" spans="2:12" x14ac:dyDescent="0.25">
      <c r="B202" s="37"/>
      <c r="C202" s="37"/>
      <c r="D202" s="37"/>
      <c r="E202" s="145"/>
      <c r="F202" s="63"/>
      <c r="G202" s="63"/>
      <c r="H202" s="63"/>
      <c r="I202" s="139"/>
      <c r="J202" s="140"/>
      <c r="K202" s="63"/>
      <c r="L202" s="37"/>
    </row>
    <row r="203" spans="2:12" x14ac:dyDescent="0.25">
      <c r="B203" s="37"/>
      <c r="C203" s="37"/>
      <c r="D203" s="37"/>
      <c r="E203" s="145"/>
      <c r="F203" s="63"/>
      <c r="G203" s="63"/>
      <c r="H203" s="63"/>
      <c r="I203" s="139"/>
      <c r="J203" s="140"/>
      <c r="K203" s="63"/>
      <c r="L203" s="37"/>
    </row>
    <row r="204" spans="2:12" x14ac:dyDescent="0.25">
      <c r="B204" s="37"/>
      <c r="C204" s="37"/>
      <c r="D204" s="37"/>
      <c r="E204" s="145"/>
      <c r="F204" s="63"/>
      <c r="G204" s="63"/>
      <c r="H204" s="63"/>
      <c r="I204" s="139"/>
      <c r="J204" s="140"/>
      <c r="K204" s="63"/>
      <c r="L204" s="37"/>
    </row>
    <row r="205" spans="2:12" x14ac:dyDescent="0.25">
      <c r="B205" s="37"/>
      <c r="C205" s="37"/>
      <c r="D205" s="37"/>
      <c r="E205" s="145"/>
      <c r="F205" s="63"/>
      <c r="G205" s="63"/>
      <c r="H205" s="63"/>
      <c r="I205" s="139"/>
      <c r="J205" s="140"/>
      <c r="K205" s="63"/>
      <c r="L205" s="37"/>
    </row>
    <row r="206" spans="2:12" x14ac:dyDescent="0.25">
      <c r="B206" s="37"/>
      <c r="C206" s="37"/>
      <c r="D206" s="37"/>
      <c r="E206" s="145"/>
      <c r="F206" s="63"/>
      <c r="G206" s="63"/>
      <c r="H206" s="63"/>
      <c r="I206" s="139"/>
      <c r="J206" s="140"/>
      <c r="K206" s="63"/>
      <c r="L206" s="37"/>
    </row>
    <row r="207" spans="2:12" s="38" customFormat="1" x14ac:dyDescent="0.25">
      <c r="E207" s="47"/>
      <c r="F207" s="39"/>
      <c r="G207" s="39"/>
      <c r="H207" s="39"/>
      <c r="I207" s="139"/>
      <c r="J207" s="43"/>
      <c r="K207" s="39"/>
    </row>
    <row r="208" spans="2:12" x14ac:dyDescent="0.25">
      <c r="B208" s="170"/>
      <c r="C208" s="171"/>
      <c r="D208" s="136"/>
      <c r="E208" s="143"/>
      <c r="F208" s="138"/>
      <c r="G208" s="138"/>
      <c r="H208" s="138"/>
      <c r="I208" s="139"/>
      <c r="J208" s="144"/>
      <c r="K208" s="63"/>
      <c r="L208" s="37"/>
    </row>
    <row r="209" spans="2:16" x14ac:dyDescent="0.25">
      <c r="B209" s="170"/>
      <c r="C209" s="171"/>
      <c r="D209" s="136"/>
      <c r="E209" s="143"/>
      <c r="F209" s="148"/>
      <c r="G209" s="148"/>
      <c r="H209" s="148"/>
      <c r="I209" s="139"/>
      <c r="J209" s="144"/>
      <c r="K209" s="63"/>
      <c r="L209" s="37"/>
    </row>
    <row r="210" spans="2:16" x14ac:dyDescent="0.25">
      <c r="B210" s="141"/>
      <c r="C210" s="146"/>
      <c r="D210" s="30"/>
      <c r="E210" s="47"/>
      <c r="F210" s="29"/>
      <c r="G210" s="29"/>
      <c r="H210" s="29"/>
      <c r="I210" s="130"/>
      <c r="J210" s="43"/>
      <c r="K210" s="39"/>
      <c r="L210" s="29"/>
      <c r="M210" s="73"/>
      <c r="N210" s="73"/>
      <c r="O210" s="73"/>
      <c r="P210" s="73"/>
    </row>
    <row r="211" spans="2:16" x14ac:dyDescent="0.25">
      <c r="B211" s="37"/>
      <c r="C211" s="37"/>
      <c r="D211" s="38"/>
      <c r="E211" s="47"/>
      <c r="F211" s="29"/>
      <c r="G211" s="29"/>
      <c r="H211" s="29"/>
      <c r="I211" s="130"/>
      <c r="J211" s="43"/>
      <c r="K211" s="39"/>
      <c r="L211" s="29"/>
      <c r="M211" s="73"/>
      <c r="N211" s="73"/>
      <c r="O211" s="73"/>
      <c r="P211" s="73"/>
    </row>
    <row r="212" spans="2:16" x14ac:dyDescent="0.25">
      <c r="B212" s="37"/>
      <c r="C212" s="37"/>
      <c r="D212" s="38"/>
      <c r="E212" s="47"/>
      <c r="F212" s="39"/>
      <c r="G212" s="39"/>
      <c r="H212" s="39"/>
      <c r="I212" s="130"/>
      <c r="J212" s="43"/>
      <c r="K212" s="39"/>
      <c r="L212" s="38"/>
      <c r="M212" s="73"/>
      <c r="N212" s="73"/>
      <c r="O212" s="73"/>
      <c r="P212" s="73"/>
    </row>
    <row r="213" spans="2:16" x14ac:dyDescent="0.25">
      <c r="B213" s="37"/>
      <c r="C213" s="37"/>
      <c r="D213" s="38"/>
      <c r="E213" s="47"/>
      <c r="F213" s="39"/>
      <c r="G213" s="39"/>
      <c r="H213" s="39"/>
      <c r="I213" s="130"/>
      <c r="J213" s="43"/>
      <c r="K213" s="39"/>
      <c r="L213" s="38"/>
      <c r="M213" s="73"/>
      <c r="N213" s="73"/>
      <c r="O213" s="73"/>
      <c r="P213" s="73"/>
    </row>
    <row r="214" spans="2:16" x14ac:dyDescent="0.25">
      <c r="B214" s="37"/>
      <c r="C214" s="37"/>
      <c r="D214" s="38"/>
      <c r="E214" s="47"/>
      <c r="F214" s="39"/>
      <c r="G214" s="39"/>
      <c r="H214" s="39"/>
      <c r="I214" s="130"/>
      <c r="J214" s="43"/>
      <c r="K214" s="39"/>
      <c r="L214" s="38"/>
      <c r="M214" s="73"/>
      <c r="N214" s="73"/>
      <c r="O214" s="73"/>
      <c r="P214" s="73"/>
    </row>
    <row r="215" spans="2:16" x14ac:dyDescent="0.25">
      <c r="B215" s="37"/>
      <c r="C215" s="37"/>
      <c r="D215" s="38"/>
      <c r="E215" s="47"/>
      <c r="F215" s="39"/>
      <c r="G215" s="39"/>
      <c r="H215" s="39"/>
      <c r="I215" s="130"/>
      <c r="J215" s="43"/>
      <c r="K215" s="39"/>
      <c r="L215" s="38"/>
      <c r="M215" s="73"/>
      <c r="N215" s="73"/>
      <c r="O215" s="73"/>
      <c r="P215" s="73"/>
    </row>
    <row r="216" spans="2:16" x14ac:dyDescent="0.25">
      <c r="B216" s="37"/>
      <c r="C216" s="37"/>
      <c r="D216" s="38"/>
      <c r="E216" s="47"/>
      <c r="F216" s="39"/>
      <c r="G216" s="39"/>
      <c r="H216" s="39"/>
      <c r="I216" s="130"/>
      <c r="J216" s="43"/>
      <c r="K216" s="39"/>
      <c r="L216" s="38"/>
      <c r="M216" s="73"/>
      <c r="N216" s="73"/>
      <c r="O216" s="73"/>
      <c r="P216" s="73"/>
    </row>
    <row r="217" spans="2:16" x14ac:dyDescent="0.25">
      <c r="B217" s="37"/>
      <c r="C217" s="37"/>
      <c r="D217" s="38"/>
      <c r="E217" s="47"/>
      <c r="F217" s="39"/>
      <c r="G217" s="39"/>
      <c r="H217" s="39"/>
      <c r="I217" s="130"/>
      <c r="J217" s="43"/>
      <c r="K217" s="39"/>
      <c r="L217" s="38"/>
      <c r="M217" s="73"/>
      <c r="N217" s="73"/>
      <c r="O217" s="73"/>
      <c r="P217" s="73"/>
    </row>
    <row r="218" spans="2:16" x14ac:dyDescent="0.25">
      <c r="B218" s="37"/>
      <c r="C218" s="37"/>
      <c r="D218" s="38"/>
      <c r="E218" s="47"/>
      <c r="F218" s="39"/>
      <c r="G218" s="39"/>
      <c r="H218" s="39"/>
      <c r="I218" s="130"/>
      <c r="J218" s="43"/>
      <c r="K218" s="39"/>
      <c r="L218" s="38"/>
      <c r="M218" s="73"/>
      <c r="N218" s="73"/>
      <c r="O218" s="73"/>
      <c r="P218" s="73"/>
    </row>
    <row r="219" spans="2:16" x14ac:dyDescent="0.25">
      <c r="B219" s="37"/>
      <c r="C219" s="37"/>
      <c r="D219" s="38"/>
      <c r="E219" s="47"/>
      <c r="F219" s="39"/>
      <c r="G219" s="39"/>
      <c r="H219" s="39"/>
      <c r="I219" s="130"/>
      <c r="J219" s="43"/>
      <c r="K219" s="39"/>
      <c r="L219" s="38"/>
      <c r="M219" s="73"/>
      <c r="N219" s="73"/>
      <c r="O219" s="73"/>
      <c r="P219" s="73"/>
    </row>
    <row r="220" spans="2:16" x14ac:dyDescent="0.25">
      <c r="B220" s="37"/>
      <c r="C220" s="37"/>
      <c r="D220" s="38"/>
      <c r="E220" s="47"/>
      <c r="F220" s="39"/>
      <c r="G220" s="39"/>
      <c r="H220" s="39"/>
      <c r="I220" s="130"/>
      <c r="J220" s="43"/>
      <c r="K220" s="39"/>
      <c r="L220" s="38"/>
      <c r="M220" s="73"/>
      <c r="N220" s="73"/>
      <c r="O220" s="73"/>
      <c r="P220" s="73"/>
    </row>
    <row r="221" spans="2:16" x14ac:dyDescent="0.25">
      <c r="B221" s="37"/>
      <c r="C221" s="37"/>
      <c r="D221" s="38"/>
      <c r="E221" s="47"/>
      <c r="F221" s="39"/>
      <c r="G221" s="39"/>
      <c r="H221" s="39"/>
      <c r="I221" s="130"/>
      <c r="J221" s="43"/>
      <c r="K221" s="39"/>
      <c r="L221" s="38"/>
      <c r="M221" s="73"/>
      <c r="N221" s="73"/>
      <c r="O221" s="73"/>
      <c r="P221" s="73"/>
    </row>
    <row r="222" spans="2:16" x14ac:dyDescent="0.25">
      <c r="B222" s="37"/>
      <c r="C222" s="37"/>
      <c r="D222" s="38"/>
      <c r="E222" s="47"/>
      <c r="F222" s="29"/>
      <c r="G222" s="29"/>
      <c r="H222" s="29"/>
      <c r="I222" s="130"/>
      <c r="J222" s="43"/>
      <c r="K222" s="39"/>
      <c r="L222" s="29"/>
      <c r="M222" s="73"/>
      <c r="N222" s="73"/>
      <c r="O222" s="73"/>
      <c r="P222" s="73"/>
    </row>
    <row r="223" spans="2:16" x14ac:dyDescent="0.25">
      <c r="B223" s="37"/>
      <c r="C223" s="37"/>
      <c r="D223" s="38"/>
      <c r="E223" s="47"/>
      <c r="F223" s="39"/>
      <c r="G223" s="39"/>
      <c r="H223" s="39"/>
      <c r="I223" s="130"/>
      <c r="J223" s="43"/>
      <c r="K223" s="39"/>
      <c r="L223" s="38"/>
      <c r="M223" s="73"/>
      <c r="N223" s="73"/>
      <c r="O223" s="73"/>
      <c r="P223" s="73"/>
    </row>
    <row r="224" spans="2:16" x14ac:dyDescent="0.25">
      <c r="B224" s="37"/>
      <c r="C224" s="37"/>
      <c r="D224" s="38"/>
      <c r="E224" s="47"/>
      <c r="F224" s="39"/>
      <c r="G224" s="39"/>
      <c r="H224" s="39"/>
      <c r="I224" s="130"/>
      <c r="J224" s="43"/>
      <c r="K224" s="39"/>
      <c r="L224" s="38"/>
      <c r="M224" s="73"/>
      <c r="N224" s="73"/>
      <c r="O224" s="73"/>
      <c r="P224" s="73"/>
    </row>
    <row r="225" spans="2:16" x14ac:dyDescent="0.25">
      <c r="B225" s="37"/>
      <c r="C225" s="37"/>
      <c r="D225" s="38"/>
      <c r="E225" s="47"/>
      <c r="F225" s="39"/>
      <c r="G225" s="39"/>
      <c r="H225" s="39"/>
      <c r="I225" s="130"/>
      <c r="J225" s="43"/>
      <c r="K225" s="39"/>
      <c r="L225" s="38"/>
      <c r="M225" s="73"/>
      <c r="N225" s="73"/>
      <c r="O225" s="73"/>
      <c r="P225" s="73"/>
    </row>
    <row r="226" spans="2:16" x14ac:dyDescent="0.25">
      <c r="B226" s="37"/>
      <c r="C226" s="37"/>
      <c r="D226" s="38"/>
      <c r="E226" s="47"/>
      <c r="F226" s="39"/>
      <c r="G226" s="39"/>
      <c r="H226" s="39"/>
      <c r="I226" s="130"/>
      <c r="J226" s="43"/>
      <c r="K226" s="39"/>
      <c r="L226" s="38"/>
      <c r="M226" s="73"/>
      <c r="N226" s="73"/>
      <c r="O226" s="73"/>
      <c r="P226" s="73"/>
    </row>
    <row r="227" spans="2:16" x14ac:dyDescent="0.25">
      <c r="B227" s="37"/>
      <c r="C227" s="37"/>
      <c r="D227" s="38"/>
      <c r="E227" s="47"/>
      <c r="F227" s="39"/>
      <c r="G227" s="39"/>
      <c r="H227" s="39"/>
      <c r="I227" s="130"/>
      <c r="J227" s="43"/>
      <c r="K227" s="39"/>
      <c r="L227" s="38"/>
      <c r="M227" s="73"/>
      <c r="N227" s="73"/>
      <c r="O227" s="73"/>
      <c r="P227" s="73"/>
    </row>
    <row r="228" spans="2:16" x14ac:dyDescent="0.25">
      <c r="B228" s="37"/>
      <c r="C228" s="37"/>
      <c r="D228" s="38"/>
      <c r="E228" s="47"/>
      <c r="F228" s="39"/>
      <c r="G228" s="39"/>
      <c r="H228" s="39"/>
      <c r="I228" s="130"/>
      <c r="J228" s="43"/>
      <c r="K228" s="39"/>
      <c r="L228" s="38"/>
      <c r="M228" s="73"/>
      <c r="N228" s="73"/>
      <c r="O228" s="73"/>
      <c r="P228" s="73"/>
    </row>
    <row r="229" spans="2:16" x14ac:dyDescent="0.25">
      <c r="B229" s="37"/>
      <c r="C229" s="37"/>
      <c r="D229" s="38"/>
      <c r="E229" s="47"/>
      <c r="F229" s="39"/>
      <c r="G229" s="39"/>
      <c r="H229" s="39"/>
      <c r="I229" s="130"/>
      <c r="J229" s="43"/>
      <c r="K229" s="39"/>
      <c r="L229" s="38"/>
      <c r="M229" s="73"/>
      <c r="N229" s="73"/>
      <c r="O229" s="73"/>
      <c r="P229" s="73"/>
    </row>
    <row r="230" spans="2:16" x14ac:dyDescent="0.25">
      <c r="B230" s="38"/>
      <c r="C230" s="38"/>
      <c r="D230" s="38"/>
      <c r="E230" s="47"/>
      <c r="F230" s="39"/>
      <c r="G230" s="39"/>
      <c r="H230" s="39"/>
      <c r="I230" s="130"/>
      <c r="J230" s="43"/>
      <c r="K230" s="39"/>
      <c r="L230" s="38"/>
      <c r="M230" s="73"/>
      <c r="N230" s="73"/>
      <c r="O230" s="73"/>
      <c r="P230" s="73"/>
    </row>
    <row r="231" spans="2:16" x14ac:dyDescent="0.25">
      <c r="B231" s="38"/>
      <c r="C231" s="38"/>
      <c r="D231" s="38"/>
      <c r="E231" s="47"/>
      <c r="F231" s="39"/>
      <c r="G231" s="39"/>
      <c r="H231" s="39"/>
      <c r="I231" s="130"/>
      <c r="J231" s="43"/>
      <c r="K231" s="39"/>
      <c r="L231" s="38"/>
      <c r="M231" s="73"/>
      <c r="N231" s="73"/>
      <c r="O231" s="73"/>
      <c r="P231" s="73"/>
    </row>
    <row r="232" spans="2:16" x14ac:dyDescent="0.25">
      <c r="B232" s="37"/>
      <c r="C232" s="37"/>
      <c r="D232" s="38"/>
      <c r="E232" s="47"/>
      <c r="F232" s="38"/>
      <c r="G232" s="38"/>
      <c r="H232" s="38"/>
      <c r="I232" s="149"/>
      <c r="J232" s="150"/>
      <c r="K232" s="38"/>
      <c r="L232" s="38"/>
      <c r="M232" s="73"/>
      <c r="N232" s="73"/>
      <c r="O232" s="73"/>
      <c r="P232" s="73"/>
    </row>
    <row r="233" spans="2:16" x14ac:dyDescent="0.25">
      <c r="B233" s="37"/>
      <c r="C233" s="37"/>
      <c r="D233" s="38"/>
      <c r="E233" s="47"/>
      <c r="F233" s="38"/>
      <c r="G233" s="38"/>
      <c r="H233" s="38"/>
      <c r="I233" s="149"/>
      <c r="J233" s="150"/>
      <c r="K233" s="38"/>
      <c r="L233" s="38"/>
      <c r="M233" s="73"/>
      <c r="N233" s="73"/>
      <c r="O233" s="73"/>
      <c r="P233" s="73"/>
    </row>
    <row r="234" spans="2:16" x14ac:dyDescent="0.25">
      <c r="B234" s="37"/>
      <c r="C234" s="37"/>
      <c r="D234" s="30"/>
      <c r="E234" s="47"/>
      <c r="F234" s="29"/>
      <c r="G234" s="29"/>
      <c r="H234" s="29"/>
      <c r="I234" s="130"/>
      <c r="J234" s="43"/>
      <c r="K234" s="38"/>
      <c r="L234" s="38"/>
      <c r="M234" s="73"/>
      <c r="N234" s="73"/>
      <c r="O234" s="73"/>
      <c r="P234" s="73"/>
    </row>
    <row r="235" spans="2:16" x14ac:dyDescent="0.25">
      <c r="B235" s="37"/>
      <c r="C235" s="37"/>
      <c r="D235" s="30"/>
      <c r="E235" s="47"/>
      <c r="F235" s="29"/>
      <c r="G235" s="29"/>
      <c r="H235" s="29"/>
      <c r="I235" s="130"/>
      <c r="J235" s="43"/>
      <c r="K235" s="38"/>
      <c r="L235" s="38"/>
      <c r="M235" s="73"/>
      <c r="N235" s="73"/>
      <c r="O235" s="73"/>
      <c r="P235" s="73"/>
    </row>
    <row r="236" spans="2:16" x14ac:dyDescent="0.25">
      <c r="B236" s="37"/>
      <c r="C236" s="37"/>
      <c r="D236" s="30"/>
      <c r="E236" s="47"/>
      <c r="F236" s="29"/>
      <c r="G236" s="29"/>
      <c r="H236" s="29"/>
      <c r="I236" s="130"/>
      <c r="J236" s="43"/>
      <c r="K236" s="38"/>
      <c r="L236" s="38"/>
      <c r="M236" s="73"/>
      <c r="N236" s="73"/>
      <c r="O236" s="73"/>
      <c r="P236" s="73"/>
    </row>
    <row r="237" spans="2:16" x14ac:dyDescent="0.25">
      <c r="B237" s="37"/>
      <c r="C237" s="37"/>
      <c r="D237" s="30"/>
      <c r="E237" s="47"/>
      <c r="F237" s="29"/>
      <c r="G237" s="29"/>
      <c r="H237" s="29"/>
      <c r="I237" s="130"/>
      <c r="J237" s="43"/>
      <c r="K237" s="38"/>
      <c r="L237" s="38"/>
      <c r="M237" s="73"/>
      <c r="N237" s="73"/>
      <c r="O237" s="73"/>
      <c r="P237" s="73"/>
    </row>
    <row r="238" spans="2:16" x14ac:dyDescent="0.25">
      <c r="B238" s="37"/>
      <c r="C238" s="37"/>
      <c r="D238" s="25"/>
      <c r="E238" s="145"/>
      <c r="F238" s="64"/>
      <c r="G238" s="64"/>
      <c r="H238" s="64"/>
      <c r="I238" s="139"/>
      <c r="J238" s="140"/>
      <c r="K238" s="37"/>
      <c r="L238" s="37"/>
    </row>
    <row r="239" spans="2:16" x14ac:dyDescent="0.25">
      <c r="B239" s="37"/>
      <c r="C239" s="37"/>
      <c r="D239" s="25"/>
      <c r="E239" s="145"/>
      <c r="F239" s="64"/>
      <c r="G239" s="64"/>
      <c r="H239" s="64"/>
      <c r="I239" s="139"/>
      <c r="J239" s="151"/>
      <c r="K239" s="37"/>
      <c r="L239" s="37"/>
    </row>
    <row r="240" spans="2:16" x14ac:dyDescent="0.25">
      <c r="B240" s="37"/>
      <c r="C240" s="37"/>
      <c r="D240" s="37"/>
      <c r="E240" s="145"/>
      <c r="F240" s="37"/>
      <c r="G240" s="37"/>
      <c r="H240" s="37"/>
      <c r="I240" s="152"/>
      <c r="J240" s="153"/>
      <c r="K240" s="37"/>
      <c r="L240" s="37"/>
    </row>
    <row r="241" spans="2:12" x14ac:dyDescent="0.25">
      <c r="B241" s="37"/>
      <c r="C241" s="37"/>
      <c r="D241" s="37"/>
      <c r="E241" s="145"/>
      <c r="F241" s="37"/>
      <c r="G241" s="37"/>
      <c r="H241" s="37"/>
      <c r="I241" s="152"/>
      <c r="J241" s="153"/>
      <c r="K241" s="37"/>
      <c r="L241" s="37"/>
    </row>
    <row r="242" spans="2:12" x14ac:dyDescent="0.25">
      <c r="B242" s="37"/>
      <c r="C242" s="37"/>
      <c r="D242" s="37"/>
      <c r="E242" s="145"/>
      <c r="F242" s="37"/>
      <c r="G242" s="37"/>
      <c r="H242" s="37"/>
      <c r="I242" s="152"/>
      <c r="J242" s="153"/>
      <c r="K242" s="37"/>
      <c r="L242" s="37"/>
    </row>
    <row r="243" spans="2:12" x14ac:dyDescent="0.25">
      <c r="B243" s="37"/>
      <c r="C243" s="37"/>
      <c r="D243" s="37"/>
      <c r="E243" s="145"/>
      <c r="F243" s="37"/>
      <c r="G243" s="37"/>
      <c r="H243" s="37"/>
      <c r="I243" s="152"/>
      <c r="J243" s="153"/>
      <c r="K243" s="37"/>
      <c r="L243" s="37"/>
    </row>
    <row r="244" spans="2:12" x14ac:dyDescent="0.25">
      <c r="B244" s="37"/>
      <c r="C244" s="37"/>
      <c r="D244" s="37"/>
      <c r="E244" s="145"/>
      <c r="F244" s="37"/>
      <c r="G244" s="37"/>
      <c r="H244" s="37"/>
      <c r="I244" s="152"/>
      <c r="J244" s="153"/>
      <c r="K244" s="37"/>
      <c r="L244" s="37"/>
    </row>
    <row r="245" spans="2:12" x14ac:dyDescent="0.25">
      <c r="B245" s="37"/>
      <c r="C245" s="37"/>
      <c r="D245" s="37"/>
      <c r="E245" s="145"/>
      <c r="F245" s="37"/>
      <c r="G245" s="37"/>
      <c r="H245" s="37"/>
      <c r="I245" s="152"/>
      <c r="J245" s="153"/>
      <c r="K245" s="37"/>
      <c r="L245" s="37"/>
    </row>
    <row r="246" spans="2:12" x14ac:dyDescent="0.25">
      <c r="B246" s="37"/>
      <c r="C246" s="37"/>
      <c r="D246" s="37"/>
      <c r="E246" s="145"/>
      <c r="F246" s="37"/>
      <c r="G246" s="37"/>
      <c r="H246" s="37"/>
      <c r="I246" s="152"/>
      <c r="J246" s="153"/>
      <c r="K246" s="37"/>
      <c r="L246" s="37"/>
    </row>
    <row r="247" spans="2:12" x14ac:dyDescent="0.25">
      <c r="B247" s="37"/>
      <c r="C247" s="37"/>
      <c r="D247" s="37"/>
      <c r="E247" s="145"/>
      <c r="F247" s="37"/>
      <c r="G247" s="37"/>
      <c r="H247" s="37"/>
      <c r="I247" s="152"/>
      <c r="J247" s="153"/>
      <c r="K247" s="37"/>
      <c r="L247" s="37"/>
    </row>
    <row r="248" spans="2:12" x14ac:dyDescent="0.25">
      <c r="B248" s="37"/>
      <c r="C248" s="37"/>
      <c r="D248" s="37"/>
      <c r="E248" s="145"/>
      <c r="F248" s="37"/>
      <c r="G248" s="37"/>
      <c r="H248" s="37"/>
      <c r="I248" s="152"/>
      <c r="J248" s="153"/>
      <c r="K248" s="37"/>
      <c r="L248" s="37"/>
    </row>
    <row r="249" spans="2:12" x14ac:dyDescent="0.25">
      <c r="B249" s="37"/>
      <c r="C249" s="37"/>
      <c r="D249" s="37"/>
      <c r="E249" s="145"/>
      <c r="F249" s="37"/>
      <c r="G249" s="37"/>
      <c r="H249" s="37"/>
      <c r="I249" s="152"/>
      <c r="J249" s="153"/>
      <c r="K249" s="37"/>
      <c r="L249" s="37"/>
    </row>
    <row r="250" spans="2:12" x14ac:dyDescent="0.25">
      <c r="B250" s="37"/>
      <c r="C250" s="37"/>
      <c r="D250" s="37"/>
      <c r="E250" s="145"/>
      <c r="F250" s="37"/>
      <c r="G250" s="37"/>
      <c r="H250" s="37"/>
      <c r="I250" s="152"/>
      <c r="J250" s="153"/>
      <c r="K250" s="37"/>
      <c r="L250" s="37"/>
    </row>
    <row r="251" spans="2:12" x14ac:dyDescent="0.25">
      <c r="B251" s="37"/>
      <c r="C251" s="37"/>
      <c r="D251" s="37"/>
      <c r="E251" s="145"/>
      <c r="F251" s="37"/>
      <c r="G251" s="37"/>
      <c r="H251" s="37"/>
      <c r="I251" s="152"/>
      <c r="J251" s="153"/>
      <c r="K251" s="37"/>
      <c r="L251" s="37"/>
    </row>
    <row r="252" spans="2:12" x14ac:dyDescent="0.25">
      <c r="B252" s="37"/>
      <c r="C252" s="37"/>
      <c r="D252" s="37"/>
      <c r="E252" s="145"/>
      <c r="F252" s="37"/>
      <c r="G252" s="37"/>
      <c r="H252" s="37"/>
      <c r="I252" s="152"/>
      <c r="J252" s="153"/>
      <c r="K252" s="37"/>
      <c r="L252" s="37"/>
    </row>
    <row r="253" spans="2:12" x14ac:dyDescent="0.25">
      <c r="B253" s="37"/>
      <c r="C253" s="37"/>
      <c r="D253" s="37"/>
      <c r="E253" s="145"/>
      <c r="F253" s="37"/>
      <c r="G253" s="37"/>
      <c r="H253" s="37"/>
      <c r="I253" s="152"/>
      <c r="J253" s="153"/>
      <c r="K253" s="37"/>
      <c r="L253" s="37"/>
    </row>
    <row r="254" spans="2:12" x14ac:dyDescent="0.25">
      <c r="B254" s="37"/>
      <c r="C254" s="37"/>
      <c r="D254" s="37"/>
      <c r="E254" s="145"/>
      <c r="F254" s="37"/>
      <c r="G254" s="37"/>
      <c r="H254" s="37"/>
      <c r="I254" s="152"/>
      <c r="J254" s="153"/>
      <c r="K254" s="37"/>
      <c r="L254" s="37"/>
    </row>
    <row r="255" spans="2:12" x14ac:dyDescent="0.25">
      <c r="B255" s="37"/>
      <c r="C255" s="37"/>
      <c r="D255" s="37"/>
      <c r="E255" s="145"/>
      <c r="F255" s="37"/>
      <c r="G255" s="37"/>
      <c r="H255" s="37"/>
      <c r="I255" s="152"/>
      <c r="J255" s="153"/>
      <c r="K255" s="37"/>
      <c r="L255" s="37"/>
    </row>
    <row r="256" spans="2:12" x14ac:dyDescent="0.25">
      <c r="B256" s="37"/>
      <c r="C256" s="37"/>
      <c r="D256" s="37"/>
      <c r="E256" s="145"/>
      <c r="F256" s="37"/>
      <c r="G256" s="37"/>
      <c r="H256" s="37"/>
      <c r="I256" s="152"/>
      <c r="J256" s="153"/>
      <c r="K256" s="37"/>
      <c r="L256" s="37"/>
    </row>
    <row r="257" spans="2:12" x14ac:dyDescent="0.25">
      <c r="B257" s="37"/>
      <c r="C257" s="37"/>
      <c r="D257" s="37"/>
      <c r="E257" s="145"/>
      <c r="F257" s="37"/>
      <c r="G257" s="37"/>
      <c r="H257" s="37"/>
      <c r="I257" s="152"/>
      <c r="J257" s="153"/>
      <c r="K257" s="37"/>
      <c r="L257" s="37"/>
    </row>
    <row r="258" spans="2:12" x14ac:dyDescent="0.25">
      <c r="B258" s="37"/>
      <c r="C258" s="37"/>
      <c r="D258" s="37"/>
      <c r="E258" s="145"/>
      <c r="F258" s="37"/>
      <c r="G258" s="37"/>
      <c r="H258" s="37"/>
      <c r="I258" s="152"/>
      <c r="J258" s="153"/>
      <c r="K258" s="37"/>
      <c r="L258" s="37"/>
    </row>
    <row r="259" spans="2:12" x14ac:dyDescent="0.25">
      <c r="B259" s="37"/>
      <c r="C259" s="37"/>
      <c r="D259" s="37"/>
      <c r="E259" s="145"/>
      <c r="F259" s="37"/>
      <c r="G259" s="37"/>
      <c r="H259" s="37"/>
      <c r="I259" s="152"/>
      <c r="J259" s="153"/>
      <c r="K259" s="37"/>
      <c r="L259" s="37"/>
    </row>
    <row r="260" spans="2:12" x14ac:dyDescent="0.25">
      <c r="B260" s="37"/>
      <c r="C260" s="37"/>
      <c r="D260" s="37"/>
      <c r="E260" s="145"/>
      <c r="F260" s="37"/>
      <c r="G260" s="37"/>
      <c r="H260" s="37"/>
      <c r="I260" s="152"/>
      <c r="J260" s="153"/>
      <c r="K260" s="37"/>
      <c r="L260" s="37"/>
    </row>
    <row r="261" spans="2:12" x14ac:dyDescent="0.25">
      <c r="B261" s="37"/>
      <c r="C261" s="37"/>
      <c r="D261" s="37"/>
      <c r="E261" s="145"/>
      <c r="F261" s="37"/>
      <c r="G261" s="37"/>
      <c r="H261" s="37"/>
      <c r="I261" s="152"/>
      <c r="J261" s="153"/>
      <c r="K261" s="37"/>
      <c r="L261" s="37"/>
    </row>
    <row r="262" spans="2:12" x14ac:dyDescent="0.25">
      <c r="B262" s="37"/>
      <c r="C262" s="37"/>
      <c r="D262" s="37"/>
      <c r="E262" s="145"/>
      <c r="F262" s="37"/>
      <c r="G262" s="37"/>
      <c r="H262" s="37"/>
      <c r="I262" s="152"/>
      <c r="J262" s="153"/>
      <c r="K262" s="37"/>
      <c r="L262" s="37"/>
    </row>
    <row r="263" spans="2:12" x14ac:dyDescent="0.25">
      <c r="B263" s="37"/>
      <c r="C263" s="37"/>
      <c r="D263" s="37"/>
      <c r="E263" s="145"/>
      <c r="F263" s="37"/>
      <c r="G263" s="37"/>
      <c r="H263" s="37"/>
      <c r="I263" s="152"/>
      <c r="J263" s="153"/>
      <c r="K263" s="37"/>
      <c r="L263" s="37"/>
    </row>
    <row r="264" spans="2:12" x14ac:dyDescent="0.25">
      <c r="B264" s="37"/>
      <c r="C264" s="37"/>
      <c r="D264" s="37"/>
      <c r="E264" s="145"/>
      <c r="F264" s="37"/>
      <c r="G264" s="37"/>
      <c r="H264" s="37"/>
      <c r="I264" s="152"/>
      <c r="J264" s="153"/>
      <c r="K264" s="37"/>
      <c r="L264" s="37"/>
    </row>
    <row r="265" spans="2:12" x14ac:dyDescent="0.25">
      <c r="B265" s="37"/>
      <c r="C265" s="37"/>
      <c r="D265" s="37"/>
      <c r="E265" s="145"/>
      <c r="F265" s="37"/>
      <c r="G265" s="37"/>
      <c r="H265" s="37"/>
      <c r="I265" s="152"/>
      <c r="J265" s="153"/>
      <c r="K265" s="37"/>
      <c r="L265" s="37"/>
    </row>
    <row r="266" spans="2:12" x14ac:dyDescent="0.25">
      <c r="B266" s="37"/>
      <c r="C266" s="37"/>
      <c r="D266" s="37"/>
      <c r="E266" s="145"/>
      <c r="F266" s="37"/>
      <c r="G266" s="37"/>
      <c r="H266" s="37"/>
      <c r="I266" s="152"/>
      <c r="J266" s="153"/>
      <c r="K266" s="37"/>
      <c r="L266" s="37"/>
    </row>
    <row r="267" spans="2:12" x14ac:dyDescent="0.25">
      <c r="B267" s="37"/>
      <c r="C267" s="37"/>
      <c r="D267" s="37"/>
      <c r="E267" s="145"/>
      <c r="F267" s="37"/>
      <c r="G267" s="37"/>
      <c r="H267" s="37"/>
      <c r="I267" s="152"/>
      <c r="J267" s="153"/>
      <c r="K267" s="37"/>
      <c r="L267" s="37"/>
    </row>
  </sheetData>
  <mergeCells count="135">
    <mergeCell ref="I105:I106"/>
    <mergeCell ref="J105:J106"/>
    <mergeCell ref="B111:C111"/>
    <mergeCell ref="D111:D112"/>
    <mergeCell ref="E111:E112"/>
    <mergeCell ref="F111:F112"/>
    <mergeCell ref="G111:G112"/>
    <mergeCell ref="H111:H112"/>
    <mergeCell ref="I111:I112"/>
    <mergeCell ref="J111:J112"/>
    <mergeCell ref="D105:D106"/>
    <mergeCell ref="E105:E106"/>
    <mergeCell ref="F105:F106"/>
    <mergeCell ref="G105:G106"/>
    <mergeCell ref="H105:H106"/>
    <mergeCell ref="B105:C105"/>
    <mergeCell ref="I97:I98"/>
    <mergeCell ref="J97:J98"/>
    <mergeCell ref="B101:C101"/>
    <mergeCell ref="D101:D102"/>
    <mergeCell ref="E101:E102"/>
    <mergeCell ref="F101:F102"/>
    <mergeCell ref="G101:G102"/>
    <mergeCell ref="H101:H102"/>
    <mergeCell ref="I101:I102"/>
    <mergeCell ref="J101:J102"/>
    <mergeCell ref="D97:D98"/>
    <mergeCell ref="E97:E98"/>
    <mergeCell ref="F97:F98"/>
    <mergeCell ref="G97:G98"/>
    <mergeCell ref="H97:H98"/>
    <mergeCell ref="B97:C97"/>
    <mergeCell ref="I87:I88"/>
    <mergeCell ref="J87:J88"/>
    <mergeCell ref="B92:C92"/>
    <mergeCell ref="D92:D93"/>
    <mergeCell ref="E92:E93"/>
    <mergeCell ref="F92:F93"/>
    <mergeCell ref="G92:G93"/>
    <mergeCell ref="H92:H93"/>
    <mergeCell ref="I92:I93"/>
    <mergeCell ref="J92:J93"/>
    <mergeCell ref="D87:D88"/>
    <mergeCell ref="E87:E88"/>
    <mergeCell ref="F87:F88"/>
    <mergeCell ref="G87:G88"/>
    <mergeCell ref="H87:H88"/>
    <mergeCell ref="B87:C87"/>
    <mergeCell ref="I79:I80"/>
    <mergeCell ref="J79:J80"/>
    <mergeCell ref="B83:C83"/>
    <mergeCell ref="D83:D84"/>
    <mergeCell ref="E83:E84"/>
    <mergeCell ref="F83:F84"/>
    <mergeCell ref="G83:G84"/>
    <mergeCell ref="H83:H84"/>
    <mergeCell ref="I83:I84"/>
    <mergeCell ref="J83:J84"/>
    <mergeCell ref="D79:D80"/>
    <mergeCell ref="E79:E80"/>
    <mergeCell ref="F79:F80"/>
    <mergeCell ref="G79:G80"/>
    <mergeCell ref="H79:H80"/>
    <mergeCell ref="B79:C79"/>
    <mergeCell ref="H51:H52"/>
    <mergeCell ref="I51:I52"/>
    <mergeCell ref="J51:J52"/>
    <mergeCell ref="B56:C56"/>
    <mergeCell ref="D56:D57"/>
    <mergeCell ref="E56:E57"/>
    <mergeCell ref="F56:F57"/>
    <mergeCell ref="G56:G57"/>
    <mergeCell ref="H56:H57"/>
    <mergeCell ref="I56:I57"/>
    <mergeCell ref="J56:J57"/>
    <mergeCell ref="B51:C51"/>
    <mergeCell ref="D51:D52"/>
    <mergeCell ref="E51:E52"/>
    <mergeCell ref="F51:F52"/>
    <mergeCell ref="G51:G52"/>
    <mergeCell ref="B43:C43"/>
    <mergeCell ref="D43:D44"/>
    <mergeCell ref="E43:E44"/>
    <mergeCell ref="F43:F44"/>
    <mergeCell ref="G43:G44"/>
    <mergeCell ref="H43:H44"/>
    <mergeCell ref="I43:I44"/>
    <mergeCell ref="J43:J44"/>
    <mergeCell ref="B34:C34"/>
    <mergeCell ref="D34:D35"/>
    <mergeCell ref="E34:E35"/>
    <mergeCell ref="F34:F35"/>
    <mergeCell ref="G34:G35"/>
    <mergeCell ref="B30:C30"/>
    <mergeCell ref="D30:D31"/>
    <mergeCell ref="E30:E31"/>
    <mergeCell ref="F30:F31"/>
    <mergeCell ref="G30:G31"/>
    <mergeCell ref="H30:H31"/>
    <mergeCell ref="I30:I31"/>
    <mergeCell ref="J30:J31"/>
    <mergeCell ref="H34:H35"/>
    <mergeCell ref="I34:I35"/>
    <mergeCell ref="J34:J35"/>
    <mergeCell ref="B195:C195"/>
    <mergeCell ref="B196:C196"/>
    <mergeCell ref="B208:C208"/>
    <mergeCell ref="B209:C209"/>
    <mergeCell ref="B182:C182"/>
    <mergeCell ref="B183:C183"/>
    <mergeCell ref="B148:C148"/>
    <mergeCell ref="B149:C149"/>
    <mergeCell ref="B129:C129"/>
    <mergeCell ref="B174:C174"/>
    <mergeCell ref="B175:C175"/>
    <mergeCell ref="B130:C130"/>
    <mergeCell ref="B131:C131"/>
    <mergeCell ref="B141:C141"/>
    <mergeCell ref="B142:C142"/>
    <mergeCell ref="B143:C143"/>
    <mergeCell ref="B167:C167"/>
    <mergeCell ref="B168:C168"/>
    <mergeCell ref="B169:C169"/>
    <mergeCell ref="B150:C150"/>
    <mergeCell ref="B3:C3"/>
    <mergeCell ref="B1:J1"/>
    <mergeCell ref="B2:C2"/>
    <mergeCell ref="B4:C4"/>
    <mergeCell ref="D4:D5"/>
    <mergeCell ref="E4:E5"/>
    <mergeCell ref="F4:F5"/>
    <mergeCell ref="G4:G5"/>
    <mergeCell ref="H4:H5"/>
    <mergeCell ref="I4:I5"/>
    <mergeCell ref="J4:J5"/>
  </mergeCells>
  <pageMargins left="0.19685039370078741" right="0.19685039370078741" top="0.39370078740157483" bottom="0.31496062992125984" header="0.31496062992125984" footer="0.31496062992125984"/>
  <pageSetup paperSize="9" scale="4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069D-3E8D-465E-AB86-0B8504EC7EA4}">
  <sheetPr>
    <pageSetUpPr fitToPage="1"/>
  </sheetPr>
  <dimension ref="A1:G34"/>
  <sheetViews>
    <sheetView topLeftCell="A10" workbookViewId="0">
      <selection activeCell="D16" sqref="D16"/>
    </sheetView>
  </sheetViews>
  <sheetFormatPr defaultRowHeight="15" x14ac:dyDescent="0.25"/>
  <cols>
    <col min="1" max="1" width="49.85546875" customWidth="1"/>
    <col min="2" max="2" width="17.85546875" customWidth="1"/>
    <col min="3" max="3" width="16.28515625" customWidth="1"/>
    <col min="4" max="4" width="18.28515625" customWidth="1"/>
    <col min="5" max="5" width="21.5703125" customWidth="1"/>
    <col min="6" max="6" width="22.5703125" customWidth="1"/>
  </cols>
  <sheetData>
    <row r="1" spans="1:7" x14ac:dyDescent="0.25">
      <c r="A1" s="176" t="s">
        <v>81</v>
      </c>
      <c r="B1" s="176"/>
      <c r="C1" s="176"/>
      <c r="D1" s="176"/>
      <c r="E1" s="113"/>
      <c r="F1" s="113"/>
      <c r="G1" s="113"/>
    </row>
    <row r="2" spans="1:7" ht="15.75" x14ac:dyDescent="0.25">
      <c r="A2" s="177" t="s">
        <v>275</v>
      </c>
      <c r="B2" s="178"/>
      <c r="C2" s="178"/>
      <c r="D2" s="178"/>
      <c r="E2" s="178"/>
      <c r="F2" s="178"/>
      <c r="G2" s="178"/>
    </row>
    <row r="3" spans="1:7" x14ac:dyDescent="0.25">
      <c r="A3" s="113"/>
      <c r="B3" s="113"/>
      <c r="C3" s="113"/>
      <c r="D3" s="113"/>
      <c r="E3" s="113"/>
      <c r="F3" s="113"/>
      <c r="G3" s="113"/>
    </row>
    <row r="4" spans="1:7" x14ac:dyDescent="0.25">
      <c r="A4" s="179" t="s">
        <v>147</v>
      </c>
      <c r="B4" s="180"/>
      <c r="C4" s="180"/>
      <c r="D4" s="180"/>
      <c r="E4" s="180"/>
      <c r="F4" s="180"/>
      <c r="G4" s="114"/>
    </row>
    <row r="5" spans="1:7" ht="24.95" customHeight="1" x14ac:dyDescent="0.25">
      <c r="A5" s="84" t="s">
        <v>148</v>
      </c>
      <c r="B5" s="84" t="s">
        <v>277</v>
      </c>
      <c r="C5" s="84" t="s">
        <v>278</v>
      </c>
      <c r="D5" s="84" t="s">
        <v>279</v>
      </c>
      <c r="E5" s="84" t="s">
        <v>149</v>
      </c>
      <c r="F5" s="84" t="s">
        <v>150</v>
      </c>
      <c r="G5" s="113"/>
    </row>
    <row r="6" spans="1:7" ht="24.95" customHeight="1" x14ac:dyDescent="0.25">
      <c r="A6" s="115" t="s">
        <v>151</v>
      </c>
      <c r="B6" s="116">
        <v>28409.96</v>
      </c>
      <c r="C6" s="116">
        <v>3784.59</v>
      </c>
      <c r="D6" s="116"/>
      <c r="E6" s="103">
        <f>IF(B6=0, 0, D6/B6*100)</f>
        <v>0</v>
      </c>
      <c r="F6" s="103">
        <f>IF(C6=0, 0, D6/C6*100)</f>
        <v>0</v>
      </c>
      <c r="G6" s="113"/>
    </row>
    <row r="7" spans="1:7" ht="24.95" customHeight="1" x14ac:dyDescent="0.25">
      <c r="A7" s="115" t="s">
        <v>166</v>
      </c>
      <c r="B7" s="121">
        <v>0</v>
      </c>
      <c r="C7" s="121"/>
      <c r="D7" s="121"/>
      <c r="E7" s="103">
        <f>IF(B7=0, 0, D7/B7*100)</f>
        <v>0</v>
      </c>
      <c r="F7" s="103">
        <f>IF(C7=0, 0, D7/C7*100)</f>
        <v>0</v>
      </c>
      <c r="G7" s="113"/>
    </row>
    <row r="8" spans="1:7" ht="24.95" customHeight="1" x14ac:dyDescent="0.25">
      <c r="A8" s="115" t="s">
        <v>152</v>
      </c>
      <c r="B8" s="117">
        <v>3258.3</v>
      </c>
      <c r="C8" s="117">
        <v>5000</v>
      </c>
      <c r="D8" s="117">
        <v>3872.4</v>
      </c>
      <c r="E8" s="103">
        <f t="shared" ref="E8:E16" si="0">IF(B8=0, 0, D8/B8*100)</f>
        <v>118.84725163428782</v>
      </c>
      <c r="F8" s="103">
        <f t="shared" ref="F8:F16" si="1">IF(C8=0, 0, D8/C8*100)</f>
        <v>77.448000000000008</v>
      </c>
      <c r="G8" s="113"/>
    </row>
    <row r="9" spans="1:7" ht="24.95" customHeight="1" x14ac:dyDescent="0.25">
      <c r="A9" s="115" t="s">
        <v>153</v>
      </c>
      <c r="B9" s="117">
        <v>1372.76</v>
      </c>
      <c r="C9" s="117">
        <v>1300</v>
      </c>
      <c r="D9" s="117">
        <v>813.03</v>
      </c>
      <c r="E9" s="103">
        <f t="shared" si="0"/>
        <v>59.225938984236137</v>
      </c>
      <c r="F9" s="103">
        <f t="shared" si="1"/>
        <v>62.540769230769236</v>
      </c>
      <c r="G9" s="113"/>
    </row>
    <row r="10" spans="1:7" ht="24.95" customHeight="1" x14ac:dyDescent="0.25">
      <c r="A10" s="115" t="s">
        <v>154</v>
      </c>
      <c r="B10" s="117">
        <v>2795.83</v>
      </c>
      <c r="C10" s="117"/>
      <c r="D10" s="117"/>
      <c r="E10" s="103">
        <f t="shared" si="0"/>
        <v>0</v>
      </c>
      <c r="F10" s="103">
        <f t="shared" si="1"/>
        <v>0</v>
      </c>
      <c r="G10" s="113"/>
    </row>
    <row r="11" spans="1:7" ht="24.95" customHeight="1" x14ac:dyDescent="0.25">
      <c r="A11" s="115" t="s">
        <v>155</v>
      </c>
      <c r="B11" s="117">
        <v>114017.63</v>
      </c>
      <c r="C11" s="117">
        <v>122326</v>
      </c>
      <c r="D11" s="117"/>
      <c r="E11" s="103">
        <f t="shared" si="0"/>
        <v>0</v>
      </c>
      <c r="F11" s="103">
        <f t="shared" si="1"/>
        <v>0</v>
      </c>
      <c r="G11" s="113"/>
    </row>
    <row r="12" spans="1:7" ht="24.95" customHeight="1" x14ac:dyDescent="0.25">
      <c r="A12" s="115" t="s">
        <v>162</v>
      </c>
      <c r="B12" s="121">
        <v>0</v>
      </c>
      <c r="C12" s="122"/>
      <c r="D12" s="121"/>
      <c r="E12" s="103">
        <f t="shared" si="0"/>
        <v>0</v>
      </c>
      <c r="F12" s="103">
        <f t="shared" si="1"/>
        <v>0</v>
      </c>
      <c r="G12" s="113"/>
    </row>
    <row r="13" spans="1:7" ht="24.95" customHeight="1" x14ac:dyDescent="0.25">
      <c r="A13" s="115" t="s">
        <v>156</v>
      </c>
      <c r="B13" s="117">
        <v>1308093.33</v>
      </c>
      <c r="C13" s="117">
        <v>1583520.21</v>
      </c>
      <c r="D13" s="117">
        <v>1562559.9</v>
      </c>
      <c r="E13" s="103">
        <f t="shared" si="0"/>
        <v>119.45324268261498</v>
      </c>
      <c r="F13" s="103">
        <f t="shared" si="1"/>
        <v>98.676347174628091</v>
      </c>
      <c r="G13" s="113"/>
    </row>
    <row r="14" spans="1:7" ht="24.95" customHeight="1" x14ac:dyDescent="0.25">
      <c r="A14" s="115" t="s">
        <v>157</v>
      </c>
      <c r="B14" s="117">
        <v>37430.300000000003</v>
      </c>
      <c r="C14" s="117">
        <v>40000</v>
      </c>
      <c r="D14" s="117">
        <v>33966.300000000003</v>
      </c>
      <c r="E14" s="103">
        <f t="shared" si="0"/>
        <v>90.745465572009849</v>
      </c>
      <c r="F14" s="103">
        <f t="shared" si="1"/>
        <v>84.915750000000017</v>
      </c>
      <c r="G14" s="113"/>
    </row>
    <row r="15" spans="1:7" ht="24.95" customHeight="1" x14ac:dyDescent="0.25">
      <c r="A15" s="115" t="s">
        <v>165</v>
      </c>
      <c r="B15" s="121">
        <v>6039.96</v>
      </c>
      <c r="C15" s="122"/>
      <c r="D15" s="121"/>
      <c r="E15" s="103">
        <f t="shared" si="0"/>
        <v>0</v>
      </c>
      <c r="F15" s="103">
        <f t="shared" si="1"/>
        <v>0</v>
      </c>
      <c r="G15" s="113"/>
    </row>
    <row r="16" spans="1:7" ht="24.95" customHeight="1" x14ac:dyDescent="0.25">
      <c r="A16" s="118" t="s">
        <v>158</v>
      </c>
      <c r="B16" s="119">
        <f>SUM(B6:B15)</f>
        <v>1501418.07</v>
      </c>
      <c r="C16" s="119">
        <f>SUM(C6:C15)</f>
        <v>1755930.8</v>
      </c>
      <c r="D16" s="119">
        <f>SUM(D6:D15)</f>
        <v>1601211.63</v>
      </c>
      <c r="E16" s="99">
        <f t="shared" si="0"/>
        <v>106.64662041798923</v>
      </c>
      <c r="F16" s="99">
        <f t="shared" si="1"/>
        <v>91.188766094882538</v>
      </c>
      <c r="G16" s="113"/>
    </row>
    <row r="17" spans="1:7" x14ac:dyDescent="0.25">
      <c r="A17" s="120"/>
      <c r="B17" s="114"/>
      <c r="C17" s="114"/>
      <c r="D17" s="114"/>
      <c r="E17" s="114"/>
      <c r="F17" s="114"/>
      <c r="G17" s="114"/>
    </row>
    <row r="18" spans="1:7" x14ac:dyDescent="0.25">
      <c r="A18" s="120"/>
      <c r="B18" s="114"/>
      <c r="C18" s="114"/>
      <c r="D18" s="114"/>
      <c r="E18" s="114"/>
      <c r="F18" s="114"/>
      <c r="G18" s="114"/>
    </row>
    <row r="19" spans="1:7" x14ac:dyDescent="0.25">
      <c r="A19" s="181" t="s">
        <v>276</v>
      </c>
      <c r="B19" s="182"/>
      <c r="C19" s="182"/>
      <c r="D19" s="182"/>
      <c r="E19" s="182"/>
      <c r="F19" s="114"/>
      <c r="G19" s="114"/>
    </row>
    <row r="20" spans="1:7" x14ac:dyDescent="0.25">
      <c r="A20" s="120"/>
      <c r="B20" s="114"/>
      <c r="C20" s="114"/>
      <c r="D20" s="114"/>
      <c r="E20" s="114"/>
      <c r="F20" s="114"/>
      <c r="G20" s="114"/>
    </row>
    <row r="21" spans="1:7" ht="24.95" customHeight="1" x14ac:dyDescent="0.25">
      <c r="A21" s="84" t="s">
        <v>148</v>
      </c>
      <c r="B21" s="84" t="s">
        <v>280</v>
      </c>
      <c r="C21" s="84" t="s">
        <v>281</v>
      </c>
      <c r="D21" s="84" t="s">
        <v>279</v>
      </c>
      <c r="E21" s="84" t="s">
        <v>149</v>
      </c>
      <c r="F21" s="84" t="s">
        <v>150</v>
      </c>
      <c r="G21" s="113"/>
    </row>
    <row r="22" spans="1:7" ht="24.95" customHeight="1" x14ac:dyDescent="0.25">
      <c r="A22" s="115" t="s">
        <v>164</v>
      </c>
      <c r="B22" s="121">
        <v>28409.96</v>
      </c>
      <c r="C22" s="121">
        <v>3784.59</v>
      </c>
      <c r="D22" s="121">
        <v>13735.19</v>
      </c>
      <c r="E22" s="103">
        <f>IF(B22=0, 0, D22/B22*100)</f>
        <v>48.346389787243631</v>
      </c>
      <c r="F22" s="103">
        <f>IF(C22=0, 0, D22/C22*100)</f>
        <v>362.9241212390246</v>
      </c>
      <c r="G22" s="113"/>
    </row>
    <row r="23" spans="1:7" ht="24.95" customHeight="1" x14ac:dyDescent="0.25">
      <c r="A23" s="115" t="s">
        <v>166</v>
      </c>
      <c r="B23" s="121">
        <v>0</v>
      </c>
      <c r="C23" s="121"/>
      <c r="D23" s="121"/>
      <c r="E23" s="103">
        <f>IF(B23=0, 0, D23/B23*100)</f>
        <v>0</v>
      </c>
      <c r="F23" s="103">
        <f>IF(C23=0, 0, D23/C23*100)</f>
        <v>0</v>
      </c>
      <c r="G23" s="113"/>
    </row>
    <row r="24" spans="1:7" ht="24.95" customHeight="1" x14ac:dyDescent="0.25">
      <c r="A24" s="115" t="s">
        <v>163</v>
      </c>
      <c r="B24" s="121">
        <v>3258.3</v>
      </c>
      <c r="C24" s="121">
        <v>5000</v>
      </c>
      <c r="D24" s="121">
        <v>3168.04</v>
      </c>
      <c r="E24" s="103">
        <f t="shared" ref="E24:E32" si="2">IF(B24=0, 0, D24/B24*100)</f>
        <v>97.229843783568114</v>
      </c>
      <c r="F24" s="103">
        <f t="shared" ref="F24:F32" si="3">IF(C24=0, 0, D24/C24*100)</f>
        <v>63.360799999999998</v>
      </c>
      <c r="G24" s="113"/>
    </row>
    <row r="25" spans="1:7" ht="24.95" customHeight="1" x14ac:dyDescent="0.25">
      <c r="A25" s="115" t="s">
        <v>153</v>
      </c>
      <c r="B25" s="121">
        <v>1372.76</v>
      </c>
      <c r="C25" s="122">
        <v>1300</v>
      </c>
      <c r="D25" s="121">
        <v>813.03</v>
      </c>
      <c r="E25" s="103">
        <f t="shared" si="2"/>
        <v>59.225938984236137</v>
      </c>
      <c r="F25" s="103">
        <f t="shared" si="3"/>
        <v>62.540769230769236</v>
      </c>
      <c r="G25" s="113"/>
    </row>
    <row r="26" spans="1:7" ht="24.95" customHeight="1" x14ac:dyDescent="0.25">
      <c r="A26" s="115" t="s">
        <v>154</v>
      </c>
      <c r="B26" s="121">
        <v>2795.83</v>
      </c>
      <c r="C26" s="122">
        <v>25972.89</v>
      </c>
      <c r="D26" s="121">
        <v>25976.01</v>
      </c>
      <c r="E26" s="103">
        <f t="shared" si="2"/>
        <v>929.09833573572064</v>
      </c>
      <c r="F26" s="103">
        <f t="shared" si="3"/>
        <v>100.01201252536779</v>
      </c>
      <c r="G26" s="113"/>
    </row>
    <row r="27" spans="1:7" ht="24.95" customHeight="1" x14ac:dyDescent="0.25">
      <c r="A27" s="115" t="s">
        <v>155</v>
      </c>
      <c r="B27" s="121">
        <v>114017.63</v>
      </c>
      <c r="C27" s="122">
        <v>122326</v>
      </c>
      <c r="D27" s="121">
        <v>135695.09</v>
      </c>
      <c r="E27" s="103">
        <f t="shared" si="2"/>
        <v>119.0123755422736</v>
      </c>
      <c r="F27" s="103">
        <f t="shared" si="3"/>
        <v>110.92906659254777</v>
      </c>
      <c r="G27" s="113"/>
    </row>
    <row r="28" spans="1:7" ht="24.95" customHeight="1" x14ac:dyDescent="0.25">
      <c r="A28" s="115" t="s">
        <v>162</v>
      </c>
      <c r="B28" s="121">
        <v>0</v>
      </c>
      <c r="C28" s="122"/>
      <c r="D28" s="121"/>
      <c r="E28" s="103">
        <f t="shared" si="2"/>
        <v>0</v>
      </c>
      <c r="F28" s="103">
        <f t="shared" si="3"/>
        <v>0</v>
      </c>
      <c r="G28" s="113"/>
    </row>
    <row r="29" spans="1:7" ht="24.95" customHeight="1" x14ac:dyDescent="0.25">
      <c r="A29" s="115" t="s">
        <v>156</v>
      </c>
      <c r="B29" s="121">
        <v>1308093.33</v>
      </c>
      <c r="C29" s="122">
        <v>1583520.21</v>
      </c>
      <c r="D29" s="121">
        <v>1560870.37</v>
      </c>
      <c r="E29" s="103">
        <f t="shared" si="2"/>
        <v>119.32408293833285</v>
      </c>
      <c r="F29" s="103">
        <f t="shared" si="3"/>
        <v>98.569652609612106</v>
      </c>
      <c r="G29" s="113"/>
    </row>
    <row r="30" spans="1:7" ht="24.95" customHeight="1" x14ac:dyDescent="0.25">
      <c r="A30" s="123" t="s">
        <v>159</v>
      </c>
      <c r="B30" s="121">
        <v>37430.300000000003</v>
      </c>
      <c r="C30" s="122">
        <v>40000</v>
      </c>
      <c r="D30" s="121">
        <v>33966.300000000003</v>
      </c>
      <c r="E30" s="103">
        <f t="shared" si="2"/>
        <v>90.745465572009849</v>
      </c>
      <c r="F30" s="103">
        <f t="shared" si="3"/>
        <v>84.915750000000017</v>
      </c>
      <c r="G30" s="113"/>
    </row>
    <row r="31" spans="1:7" ht="24.95" customHeight="1" x14ac:dyDescent="0.25">
      <c r="A31" s="115" t="s">
        <v>165</v>
      </c>
      <c r="B31" s="121">
        <v>6039.96</v>
      </c>
      <c r="C31" s="122"/>
      <c r="D31" s="121">
        <v>2081.12</v>
      </c>
      <c r="E31" s="103">
        <f t="shared" si="2"/>
        <v>34.455857323558433</v>
      </c>
      <c r="F31" s="103">
        <f t="shared" si="3"/>
        <v>0</v>
      </c>
      <c r="G31" s="113"/>
    </row>
    <row r="32" spans="1:7" ht="24.95" customHeight="1" x14ac:dyDescent="0.25">
      <c r="A32" s="118" t="s">
        <v>160</v>
      </c>
      <c r="B32" s="124">
        <f>SUM(B22:B31)</f>
        <v>1501418.07</v>
      </c>
      <c r="C32" s="124">
        <f>SUM(C22:C31)</f>
        <v>1781903.69</v>
      </c>
      <c r="D32" s="124">
        <f>SUM(D22:D31)</f>
        <v>1776305.1500000001</v>
      </c>
      <c r="E32" s="99">
        <f t="shared" si="2"/>
        <v>118.3084968465845</v>
      </c>
      <c r="F32" s="99">
        <f t="shared" si="3"/>
        <v>99.685811302180994</v>
      </c>
      <c r="G32" s="113"/>
    </row>
    <row r="33" spans="1:7" x14ac:dyDescent="0.25">
      <c r="A33" s="113"/>
      <c r="B33" s="113"/>
      <c r="C33" s="113"/>
      <c r="D33" s="113"/>
      <c r="E33" s="113"/>
      <c r="F33" s="113"/>
      <c r="G33" s="113"/>
    </row>
    <row r="34" spans="1:7" x14ac:dyDescent="0.25">
      <c r="A34" s="113"/>
      <c r="B34" s="113"/>
      <c r="C34" s="113"/>
      <c r="D34" s="113"/>
      <c r="E34" s="113"/>
      <c r="F34" s="113"/>
      <c r="G34" s="113"/>
    </row>
  </sheetData>
  <mergeCells count="4">
    <mergeCell ref="A1:D1"/>
    <mergeCell ref="A2:G2"/>
    <mergeCell ref="A4:F4"/>
    <mergeCell ref="A19:E19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1AC5-E117-4A16-8F1B-74A94E81A21A}">
  <dimension ref="A1:F15"/>
  <sheetViews>
    <sheetView workbookViewId="0">
      <selection activeCell="D15" sqref="D15"/>
    </sheetView>
  </sheetViews>
  <sheetFormatPr defaultRowHeight="15" x14ac:dyDescent="0.25"/>
  <cols>
    <col min="1" max="1" width="29.28515625" customWidth="1"/>
    <col min="2" max="6" width="18.7109375" customWidth="1"/>
  </cols>
  <sheetData>
    <row r="1" spans="1:6" x14ac:dyDescent="0.25">
      <c r="A1" s="176" t="s">
        <v>81</v>
      </c>
      <c r="B1" s="176"/>
      <c r="C1" s="176"/>
      <c r="D1" s="176"/>
      <c r="E1" s="77"/>
      <c r="F1" s="77"/>
    </row>
    <row r="2" spans="1:6" x14ac:dyDescent="0.25">
      <c r="A2" s="77"/>
      <c r="B2" s="77"/>
      <c r="C2" s="77"/>
      <c r="D2" s="77"/>
      <c r="E2" s="77"/>
      <c r="F2" s="77"/>
    </row>
    <row r="3" spans="1:6" ht="15.75" x14ac:dyDescent="0.25">
      <c r="A3" s="177" t="s">
        <v>292</v>
      </c>
      <c r="B3" s="178"/>
      <c r="C3" s="178"/>
      <c r="D3" s="178"/>
      <c r="E3" s="178"/>
      <c r="F3" s="178"/>
    </row>
    <row r="4" spans="1:6" ht="15.75" x14ac:dyDescent="0.25">
      <c r="A4" s="78"/>
      <c r="B4" s="79"/>
      <c r="C4" s="79"/>
      <c r="D4" s="79"/>
      <c r="E4" s="79"/>
      <c r="F4" s="79"/>
    </row>
    <row r="5" spans="1:6" ht="15.75" x14ac:dyDescent="0.25">
      <c r="A5" s="183" t="s">
        <v>89</v>
      </c>
      <c r="B5" s="183"/>
      <c r="C5" s="183"/>
      <c r="D5" s="183"/>
      <c r="E5" s="184"/>
      <c r="F5" s="184"/>
    </row>
    <row r="6" spans="1:6" ht="15.75" x14ac:dyDescent="0.25">
      <c r="A6" s="183" t="s">
        <v>90</v>
      </c>
      <c r="B6" s="183"/>
      <c r="C6" s="183"/>
      <c r="D6" s="185"/>
      <c r="E6" s="185"/>
      <c r="F6" s="185"/>
    </row>
    <row r="7" spans="1:6" ht="15.75" x14ac:dyDescent="0.25">
      <c r="A7" s="80"/>
      <c r="B7" s="80"/>
      <c r="C7" s="80"/>
      <c r="D7" s="80"/>
      <c r="E7" s="81"/>
      <c r="F7" s="81"/>
    </row>
    <row r="8" spans="1:6" ht="15.75" x14ac:dyDescent="0.25">
      <c r="A8" s="186" t="s">
        <v>91</v>
      </c>
      <c r="B8" s="186"/>
      <c r="C8" s="186"/>
      <c r="D8" s="187"/>
      <c r="E8" s="187"/>
      <c r="F8" s="187"/>
    </row>
    <row r="9" spans="1:6" ht="15.75" x14ac:dyDescent="0.25">
      <c r="A9" s="80"/>
      <c r="B9" s="80"/>
      <c r="C9" s="80"/>
      <c r="D9" s="80"/>
      <c r="E9" s="81"/>
      <c r="F9" s="81"/>
    </row>
    <row r="10" spans="1:6" x14ac:dyDescent="0.25">
      <c r="A10" s="82" t="s">
        <v>92</v>
      </c>
      <c r="B10" s="83" t="s">
        <v>284</v>
      </c>
      <c r="C10" s="84" t="s">
        <v>283</v>
      </c>
      <c r="D10" s="84" t="s">
        <v>282</v>
      </c>
      <c r="E10" s="85" t="s">
        <v>93</v>
      </c>
      <c r="F10" s="85" t="s">
        <v>93</v>
      </c>
    </row>
    <row r="11" spans="1:6" x14ac:dyDescent="0.25">
      <c r="A11" s="86">
        <v>1</v>
      </c>
      <c r="B11" s="87">
        <v>2</v>
      </c>
      <c r="C11" s="87">
        <v>3</v>
      </c>
      <c r="D11" s="87">
        <v>4</v>
      </c>
      <c r="E11" s="87" t="s">
        <v>94</v>
      </c>
      <c r="F11" s="87" t="s">
        <v>95</v>
      </c>
    </row>
    <row r="12" spans="1:6" x14ac:dyDescent="0.25">
      <c r="A12" s="88" t="s">
        <v>96</v>
      </c>
      <c r="B12" s="89">
        <f>B13</f>
        <v>1501418.07</v>
      </c>
      <c r="C12" s="89">
        <f>C13</f>
        <v>1781903.69</v>
      </c>
      <c r="D12" s="89">
        <f>D13</f>
        <v>1776305.15</v>
      </c>
      <c r="E12" s="90">
        <f>IF(B12=0, 0, D12/B12*100)</f>
        <v>118.30849684658449</v>
      </c>
      <c r="F12" s="90">
        <f>IF(C12=0, 0, D12/C12*100)</f>
        <v>99.68581130218098</v>
      </c>
    </row>
    <row r="13" spans="1:6" ht="38.25" x14ac:dyDescent="0.25">
      <c r="A13" s="91" t="s">
        <v>97</v>
      </c>
      <c r="B13" s="92">
        <f>B14+B15</f>
        <v>1501418.07</v>
      </c>
      <c r="C13" s="92">
        <f t="shared" ref="C13:D13" si="0">C14+C15</f>
        <v>1781903.69</v>
      </c>
      <c r="D13" s="92">
        <f t="shared" si="0"/>
        <v>1776305.15</v>
      </c>
      <c r="E13" s="90">
        <f>IF(B13=0, 0, D13/B13*100)</f>
        <v>118.30849684658449</v>
      </c>
      <c r="F13" s="90">
        <f>IF(C13=0, 0, D13/C13*100)</f>
        <v>99.68581130218098</v>
      </c>
    </row>
    <row r="14" spans="1:6" x14ac:dyDescent="0.25">
      <c r="A14" s="93" t="s">
        <v>98</v>
      </c>
      <c r="B14" s="95">
        <v>1427499.52</v>
      </c>
      <c r="C14" s="94">
        <v>1710977.5</v>
      </c>
      <c r="D14" s="95">
        <v>1705378.96</v>
      </c>
      <c r="E14" s="90">
        <f>IF(B14=0, 0, D14/B14*100)</f>
        <v>119.46616696585647</v>
      </c>
      <c r="F14" s="90">
        <f>IF(C14=0, 0, D14/C14*100)</f>
        <v>99.672787047170402</v>
      </c>
    </row>
    <row r="15" spans="1:6" x14ac:dyDescent="0.25">
      <c r="A15" s="93" t="s">
        <v>99</v>
      </c>
      <c r="B15" s="95">
        <v>73918.55</v>
      </c>
      <c r="C15" s="94">
        <v>70926.19</v>
      </c>
      <c r="D15" s="95">
        <v>70926.19</v>
      </c>
      <c r="E15" s="90">
        <f>IF(B15=0, 0, D15/B15*100)</f>
        <v>95.9518145309939</v>
      </c>
      <c r="F15" s="90">
        <f>IF(C15=0, 0, D15/C15*100)</f>
        <v>100</v>
      </c>
    </row>
  </sheetData>
  <mergeCells count="5">
    <mergeCell ref="A1:D1"/>
    <mergeCell ref="A3:F3"/>
    <mergeCell ref="A5:F5"/>
    <mergeCell ref="A6:F6"/>
    <mergeCell ref="A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Opći dio-ekonom. klasifikacija</vt:lpstr>
      <vt:lpstr>Posebni dio Račun prih. i rash.</vt:lpstr>
      <vt:lpstr>Prihodi i rashodi-izvori</vt:lpstr>
      <vt:lpstr>Rashodi- funkcijska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2025-03-27T10:58:30Z</cp:lastPrinted>
  <dcterms:created xsi:type="dcterms:W3CDTF">2022-07-11T08:30:09Z</dcterms:created>
  <dcterms:modified xsi:type="dcterms:W3CDTF">2025-03-28T10:22:05Z</dcterms:modified>
</cp:coreProperties>
</file>